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05" tabRatio="921" activeTab="9"/>
  </bookViews>
  <sheets>
    <sheet name="1 .sz.mellék. Csór" sheetId="1" r:id="rId1"/>
    <sheet name="2.sz.mell.CSÓR" sheetId="2" r:id="rId2"/>
    <sheet name="3.sz. mell.OVODA" sheetId="3" r:id="rId3"/>
    <sheet name="4.sz.mell,CSÓR" sheetId="4" r:id="rId4"/>
    <sheet name="4.1.sz.mell.OVI BEVÉTEL" sheetId="5" r:id="rId5"/>
    <sheet name="5.sz.mell.CSÓR" sheetId="6" r:id="rId6"/>
    <sheet name="6.sz. me..CSÓR" sheetId="7" r:id="rId7"/>
    <sheet name="7.sz.mell.CSÓR" sheetId="8" r:id="rId8"/>
    <sheet name="8.SZ.MELL.CSÓR" sheetId="9" r:id="rId9"/>
    <sheet name="9.sz.mell.CSÓR" sheetId="10" r:id="rId10"/>
    <sheet name="10.sz.mell,CSÓR" sheetId="11" r:id="rId11"/>
    <sheet name="Munka1" sheetId="12" r:id="rId12"/>
  </sheets>
  <externalReferences>
    <externalReference r:id="rId15"/>
  </externalReferences>
  <definedNames>
    <definedName name="_xlnm.Print_Area" localSheetId="0">'1 .sz.mellék. Csór'!$A$1:$D$67</definedName>
    <definedName name="_xlnm.Print_Area" localSheetId="1">'2.sz.mell.CSÓR'!$A$1:$C$206</definedName>
    <definedName name="_xlnm.Print_Area" localSheetId="3">'4.sz.mell,CSÓR'!$A$1:$G$89</definedName>
    <definedName name="_xlnm.Print_Area" localSheetId="5">'5.sz.mell.CSÓR'!$A$1:$H$38</definedName>
    <definedName name="_xlnm.Print_Area" localSheetId="7">'7.sz.mell.CSÓR'!$A$1:$R$38</definedName>
    <definedName name="_xlnm.Print_Area" localSheetId="9">'9.sz.mell.CSÓR'!$A$1:$H$40</definedName>
  </definedNames>
  <calcPr fullCalcOnLoad="1"/>
</workbook>
</file>

<file path=xl/sharedStrings.xml><?xml version="1.0" encoding="utf-8"?>
<sst xmlns="http://schemas.openxmlformats.org/spreadsheetml/2006/main" count="852" uniqueCount="294">
  <si>
    <t>1.</t>
  </si>
  <si>
    <t>10.</t>
  </si>
  <si>
    <t>4.</t>
  </si>
  <si>
    <t>7.</t>
  </si>
  <si>
    <t>2.</t>
  </si>
  <si>
    <t>5.</t>
  </si>
  <si>
    <t>9.</t>
  </si>
  <si>
    <t>11.</t>
  </si>
  <si>
    <t>3.</t>
  </si>
  <si>
    <t>6.</t>
  </si>
  <si>
    <t>8.</t>
  </si>
  <si>
    <t>Összesen:</t>
  </si>
  <si>
    <t>21.</t>
  </si>
  <si>
    <t>13.</t>
  </si>
  <si>
    <t>Összesen</t>
  </si>
  <si>
    <t>12.</t>
  </si>
  <si>
    <t xml:space="preserve">Kiemelt előirányzatok </t>
  </si>
  <si>
    <t xml:space="preserve">Összesen </t>
  </si>
  <si>
    <t>Működési kiadások összesen</t>
  </si>
  <si>
    <t>Felújítási cél megnevezése</t>
  </si>
  <si>
    <t>Feladat megnevezése</t>
  </si>
  <si>
    <t>B E V É T E L E K</t>
  </si>
  <si>
    <t>Sor-
szám</t>
  </si>
  <si>
    <t>Bevételi jogcím</t>
  </si>
  <si>
    <t>K I A D Á S O K</t>
  </si>
  <si>
    <t>Sor-szám</t>
  </si>
  <si>
    <t>Kiadási jogcímek</t>
  </si>
  <si>
    <t>14.</t>
  </si>
  <si>
    <t>16.</t>
  </si>
  <si>
    <t>17.</t>
  </si>
  <si>
    <t>15.</t>
  </si>
  <si>
    <t>18.</t>
  </si>
  <si>
    <t>19.</t>
  </si>
  <si>
    <t>20.</t>
  </si>
  <si>
    <t>22.</t>
  </si>
  <si>
    <t>23.</t>
  </si>
  <si>
    <t>24.</t>
  </si>
  <si>
    <t>25.</t>
  </si>
  <si>
    <t>26.</t>
  </si>
  <si>
    <t>27.</t>
  </si>
  <si>
    <t xml:space="preserve">Ssz. </t>
  </si>
  <si>
    <t xml:space="preserve"> </t>
  </si>
  <si>
    <t xml:space="preserve">KÖLTSÉGVETÉSI BEVÉTELEK ÖSSZESEN: </t>
  </si>
  <si>
    <t>B34. Vagyoni típusú adók</t>
  </si>
  <si>
    <t>B355. Egyéb áruhasználati és szolgáltatási adók (talajterhelési díj)</t>
  </si>
  <si>
    <t>B4. Működési bevételek</t>
  </si>
  <si>
    <t>B1. Működési célú támogatások államháztartáson belülről</t>
  </si>
  <si>
    <t>B11. Önkormányzatok működési támogatásai</t>
  </si>
  <si>
    <t>B2. Felhalmozási célú támogatások államháztartáson belülről</t>
  </si>
  <si>
    <t>B7. Felhalmozási célú átvett pénzeszközök</t>
  </si>
  <si>
    <t>B813. Maradvány igénybevétele</t>
  </si>
  <si>
    <t>B8. Finanszírozási bevételek</t>
  </si>
  <si>
    <t>B6. Működési célú átvett pénzeszközök</t>
  </si>
  <si>
    <t>B3. Közhatalmi bevétel</t>
  </si>
  <si>
    <t>B5. Felhalmozási bevételek</t>
  </si>
  <si>
    <t>Kormányzati funkciók</t>
  </si>
  <si>
    <t>018010 Önkormányzatok elszámolásai a közp-i ktg.vetéssel</t>
  </si>
  <si>
    <t>041233 Hosszabb időtartamú közfgolalkoztatás</t>
  </si>
  <si>
    <t>082044 Könyvtári szolgáltatások</t>
  </si>
  <si>
    <t>K1. Személyi juttatások</t>
  </si>
  <si>
    <t>K3. Dologi kiadások</t>
  </si>
  <si>
    <t>K4. Ellátottak pénzbeli juttatásai</t>
  </si>
  <si>
    <t>K6. Beruházások</t>
  </si>
  <si>
    <t>K7. Felújítások</t>
  </si>
  <si>
    <t>K8. Egyéb felhalmozási célú kiadások</t>
  </si>
  <si>
    <t>K5. Egyéb működési célú kiadások (tartalékok nélkül)</t>
  </si>
  <si>
    <t xml:space="preserve">K2. Munkaadókat terhelő járulékok és szociális hozzájárulási adó </t>
  </si>
  <si>
    <t xml:space="preserve">K4. Ellátottak pénzbeli juttatásai </t>
  </si>
  <si>
    <t>K512. Tartalék tartalék</t>
  </si>
  <si>
    <t>K9. Finanszírozási kiadások</t>
  </si>
  <si>
    <t>K2. Munkaadókat terhelő járulékok és szociális hozzájárulási adó</t>
  </si>
  <si>
    <t>K11. Foglalkoztatottak személyi juttatásai</t>
  </si>
  <si>
    <t>K12. Külső személyi juttatások</t>
  </si>
  <si>
    <t xml:space="preserve">K9. Finanszírozási kiadások </t>
  </si>
  <si>
    <t>K91. Hiteltörlesztés államháztartáson kívülre (működési)</t>
  </si>
  <si>
    <t>Kormányzati funkció</t>
  </si>
  <si>
    <t>011130</t>
  </si>
  <si>
    <t>B111. Helyi önkormányzatok működésének ált.tám-a</t>
  </si>
  <si>
    <t>B113. Telelpülési önkormányzatok szoc.és gyemrekjóléti fel.tám.</t>
  </si>
  <si>
    <t>B114. Telelpülési önkormányzatok kulturális feladatainak tám-a</t>
  </si>
  <si>
    <t>B115. Működési célú központosított előirányzatok</t>
  </si>
  <si>
    <t>B16.  Egyéb működési célú támogatások bevételei államházt.belülről</t>
  </si>
  <si>
    <t>B21. Felhalmozási célú önkormányzati támogatások</t>
  </si>
  <si>
    <t>B25. Egyéb felhalmozási célú támogatások bevételei államháztartáson belülről</t>
  </si>
  <si>
    <t>B35. Termékek és szolgáltatások adói</t>
  </si>
  <si>
    <t>B36. Egyéb közhatalmi bevételek</t>
  </si>
  <si>
    <t>B.4.Működési bevételek</t>
  </si>
  <si>
    <t>K1. Személyi juttatás</t>
  </si>
  <si>
    <t>K4. Ellátottak pénzbeli juttatása</t>
  </si>
  <si>
    <t>K6. Beruházás</t>
  </si>
  <si>
    <t xml:space="preserve"> KIADÁSOK ÖSSZESEN: </t>
  </si>
  <si>
    <t xml:space="preserve">K5. Egyéb működési célú kiadások </t>
  </si>
  <si>
    <t>B116. Helyi önkormányzatok kiegészítő támogatása</t>
  </si>
  <si>
    <t>Önkormányzat</t>
  </si>
  <si>
    <t>Eredeti e.i.</t>
  </si>
  <si>
    <t>Módosított e.i.</t>
  </si>
  <si>
    <t>Tény</t>
  </si>
  <si>
    <t>Teljesítés %-a</t>
  </si>
  <si>
    <t>Bevételi jogcímek</t>
  </si>
  <si>
    <t>Módosítot e.i.</t>
  </si>
  <si>
    <t>Polgármesteri Hivatal</t>
  </si>
  <si>
    <t>Módósított e.i.</t>
  </si>
  <si>
    <t>011130 Önkormányzatok és önkormányzati hivatalok jogalkotói és általános igazg.tevékenysége</t>
  </si>
  <si>
    <t>B74. Felhalmozási célú visszatérítendő támogatások, kölcsönök visszatérülése államháztartáson kívülről</t>
  </si>
  <si>
    <t>B75. Egyéb felhalmozási célú átvett pénzeszközök</t>
  </si>
  <si>
    <t>K513. Tartalékok (működési)</t>
  </si>
  <si>
    <t>K513. Tartalékok (felhalmozási)</t>
  </si>
  <si>
    <t>ebből:K353 felhalmozási kamat</t>
  </si>
  <si>
    <t>011130 Önkormányzatok és önk.hivatalok jogalkotói és ált.igazg.tevékenysége</t>
  </si>
  <si>
    <t>K513. Tartalék tartalék</t>
  </si>
  <si>
    <t>Tác-Csősz Köznevelési Intézményi Társulás</t>
  </si>
  <si>
    <t>066010 Zöldterület-kezelés</t>
  </si>
  <si>
    <t>081030 Sportlétesítmények, edzőtáborok működtetése és fejlesztése</t>
  </si>
  <si>
    <t>091110 Óvodai nevelés, ellátás szakmai feladatai</t>
  </si>
  <si>
    <t>091140 Óvodai nevelés, ellátás működtetési feladatai</t>
  </si>
  <si>
    <t>013320 Köztremető fenntartás és működtetés</t>
  </si>
  <si>
    <t xml:space="preserve"> forintban </t>
  </si>
  <si>
    <t>B112. Települési önkormányzatok egyes köznevelési feladatainak támogatása</t>
  </si>
  <si>
    <t>forintban</t>
  </si>
  <si>
    <t xml:space="preserve">  forintban </t>
  </si>
  <si>
    <t>Megnevezés</t>
  </si>
  <si>
    <t>Saját bevétel és adosságot keletkeztető ügyletből eredő fizetési kötelezettség
 a tárgyévet követő</t>
  </si>
  <si>
    <t>1. évben</t>
  </si>
  <si>
    <t>2. évben</t>
  </si>
  <si>
    <t>3. évben</t>
  </si>
  <si>
    <r>
      <t>4. és az azt követő években</t>
    </r>
    <r>
      <rPr>
        <b/>
        <vertAlign val="superscript"/>
        <sz val="10"/>
        <rFont val="Arial"/>
        <family val="2"/>
      </rPr>
      <t xml:space="preserve"> 1</t>
    </r>
  </si>
  <si>
    <t>Helyi adóból származó bevétel</t>
  </si>
  <si>
    <t>önkormányzati vagyon és az önkormányzatot megillető vagyoni értékű jog értékesítéséből és hasznosításából származó bevétel</t>
  </si>
  <si>
    <t>Osztalékok, koncessziós díjak, hozambevétel</t>
  </si>
  <si>
    <t xml:space="preserve">Díjak, pótlékok, bírságok </t>
  </si>
  <si>
    <t>Tárgyi eszközök, immateriális javak értékesítéséből, vagyon hasznosításából származó bevétel</t>
  </si>
  <si>
    <t xml:space="preserve">Részvények, részesedések értékesítése </t>
  </si>
  <si>
    <t>Vállalat értékesítéséből, privatizációból származó bevételek</t>
  </si>
  <si>
    <t xml:space="preserve">
Kezességvállalással kapcsolatos megtérülés</t>
  </si>
  <si>
    <r>
      <t>Saját bevételek (01+…+07)</t>
    </r>
    <r>
      <rPr>
        <b/>
        <vertAlign val="superscript"/>
        <sz val="10"/>
        <rFont val="Arial"/>
        <family val="2"/>
      </rPr>
      <t>3</t>
    </r>
  </si>
  <si>
    <t xml:space="preserve">             Felvett, átvállalt hitel és annak tőketartozása</t>
  </si>
  <si>
    <t xml:space="preserve">             Felvett, átvállalt kölcsön és annak tőketartozása</t>
  </si>
  <si>
    <t xml:space="preserve">             Hitelviszonyt megtestesítő értékpapír </t>
  </si>
  <si>
    <t xml:space="preserve">             Adott váltó</t>
  </si>
  <si>
    <t xml:space="preserve">             Pénzügyi lízing</t>
  </si>
  <si>
    <t xml:space="preserve">             Halasztott fizetés</t>
  </si>
  <si>
    <t xml:space="preserve">             Kezességvállalásból eredő fizetési kötelezettség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</si>
  <si>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</si>
  <si>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</si>
  <si>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</si>
  <si>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</si>
  <si>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</si>
  <si>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</si>
  <si>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</si>
  <si>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28.</t>
  </si>
  <si>
    <t>29.</t>
  </si>
  <si>
    <t>1 A saját bevételeket és a fizetési kötelezettségeket az ügylet futamidejének végéig be kell mutatni, évenkénti bontásban.</t>
  </si>
  <si>
    <t>2 Az adósságot keletkeztető ügyletekből eredő fizetési kötelezettségek, amibe nem számítandó bele a likvid hitelből és reorganizációs hitelből eredő, de beleszámítandó a 
kezességvállalásból eredő fizetési kötelezettség.</t>
  </si>
  <si>
    <t>3 A tárgyévet követő 3. évtől a futamidő végéig változatlan összeggel.</t>
  </si>
  <si>
    <t>sorszám</t>
  </si>
  <si>
    <t>jogcím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</si>
  <si>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</si>
  <si>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</si>
  <si>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</si>
  <si>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</si>
  <si>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</si>
  <si>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</si>
  <si>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</si>
  <si>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</si>
  <si>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</si>
  <si>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</si>
  <si>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</si>
  <si>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</si>
  <si>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Felhalmozási célú támogatások államháztartáson belülről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</si>
  <si>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</si>
  <si>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</si>
  <si>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</si>
  <si>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</si>
  <si>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</si>
  <si>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</si>
  <si>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ÖSSZESEN:</t>
  </si>
  <si>
    <t>Személyi juttatás</t>
  </si>
  <si>
    <t>Dologi kiadás</t>
  </si>
  <si>
    <t>Ellátottak pénzbeli juttatásai</t>
  </si>
  <si>
    <t>Egyéb működési célú kiadások</t>
  </si>
  <si>
    <t>Beruházások</t>
  </si>
  <si>
    <t xml:space="preserve">  </t>
  </si>
  <si>
    <t>Felújítások</t>
  </si>
  <si>
    <t>Egyéb felhalmozási célú kiadások</t>
  </si>
  <si>
    <t>Finanszírozási kiadások</t>
  </si>
  <si>
    <t>KIADÁSOK ÖSSZESEN:</t>
  </si>
  <si>
    <t>Működési célú támogatások
 államháztartáson belülről</t>
  </si>
  <si>
    <t>Munkáltatót terhelő járulékok és 
szociális hozzájárulási adó</t>
  </si>
  <si>
    <t>Átlaglétszám</t>
  </si>
  <si>
    <t>közalkalmazott:</t>
  </si>
  <si>
    <t>munkatörvénykönyves:</t>
  </si>
  <si>
    <t>polgármester</t>
  </si>
  <si>
    <t>óvónő</t>
  </si>
  <si>
    <t>dajka</t>
  </si>
  <si>
    <t>Önkormányzat összesen</t>
  </si>
  <si>
    <t>konyhai dolgozó</t>
  </si>
  <si>
    <t>ped.asszisztens</t>
  </si>
  <si>
    <t>096015 Gyermekétkeztetés köznevelési intézményben</t>
  </si>
  <si>
    <t>közfoglalkoztatott</t>
  </si>
  <si>
    <t>forint</t>
  </si>
  <si>
    <t>B.814. Államháztartáson belüli megelőlegezések</t>
  </si>
  <si>
    <t>011120  Kormányzati Igazgatási Tevékenység</t>
  </si>
  <si>
    <t>046010 Közvilágítás</t>
  </si>
  <si>
    <t>072111 Háziorvosi ellátás</t>
  </si>
  <si>
    <t>084031Civil szervezetekműködési támogatása</t>
  </si>
  <si>
    <t>074031 Védőnői gondozás</t>
  </si>
  <si>
    <t>082091 Közművelődés- közösségi kulturális értékek gondozása Műv.ház</t>
  </si>
  <si>
    <t>018030 Támogatási célú finanszírozási műveletek</t>
  </si>
  <si>
    <t>104051 Pénzbeni természetbeni ellátások</t>
  </si>
  <si>
    <t>107060Pénzbeni Természetbeni ellátások</t>
  </si>
  <si>
    <t>096015 Óvodai étkeztetés feladatai</t>
  </si>
  <si>
    <t>074031 Család  gondozásvédőnői támogatás</t>
  </si>
  <si>
    <t>013350 Önkormányzati vagyonnal való gazdákkodás</t>
  </si>
  <si>
    <t>096015 Gyermekétkeztetés</t>
  </si>
  <si>
    <t>091140</t>
  </si>
  <si>
    <t>Csivitelő Óvoda  Beruházási kiadásai feladatonként</t>
  </si>
  <si>
    <t xml:space="preserve"> Önkormányzat összevont engedélyezett létszámkerete 
intézményi bontásban</t>
  </si>
  <si>
    <t>Csivitelő  Óvoda Csór</t>
  </si>
  <si>
    <t>Csór Község Önkormányzat helyi adó és egyéb közhatalmi bevételei</t>
  </si>
  <si>
    <t>Csór Civil szervezetek támogatása</t>
  </si>
  <si>
    <t>K915. Központi irányítószervi támogatás folyósítás Óvódának</t>
  </si>
  <si>
    <t>Csór Község Önkormányzata előirányzat felhasználási ütemterve</t>
  </si>
  <si>
    <t>B354. Gépjármű adók 40%</t>
  </si>
  <si>
    <t>Bevételek összesen:</t>
  </si>
  <si>
    <t>107051 Szociális étkeztetés</t>
  </si>
  <si>
    <t>Temetői kerítés, Úrnafal</t>
  </si>
  <si>
    <t>Csór község Önkormányzat karbantartási kiadásai feladatonként</t>
  </si>
  <si>
    <t>Szoc. Étkeztetés</t>
  </si>
  <si>
    <t>Képviselői tiszteletdíj</t>
  </si>
  <si>
    <t>Iszkai Társulás támogatása</t>
  </si>
  <si>
    <t>Sárvíz támogatás</t>
  </si>
  <si>
    <t>K5. Egyéb működési célú kiadások</t>
  </si>
  <si>
    <t>1.sz.melléklet</t>
  </si>
  <si>
    <t>7. sz. melléklet</t>
  </si>
  <si>
    <t>K9. Finanszírozási kiadások ( Óvoda)</t>
  </si>
  <si>
    <t>K9. Finanszírozási kiadások (megelőlegezés vissza fiz.)</t>
  </si>
  <si>
    <t>Ebből: K513. Tartalékok</t>
  </si>
  <si>
    <t>Módosított ei.</t>
  </si>
  <si>
    <t>Eredeti ei.</t>
  </si>
  <si>
    <t>B351. Értékesítési és forg. adók(Iparűzési adó)</t>
  </si>
  <si>
    <t>2018. Évi Költségvetési kiadások összesen</t>
  </si>
  <si>
    <t>2018. évi Költségvetési bevételek összesen</t>
  </si>
  <si>
    <t>Különbség:</t>
  </si>
  <si>
    <t>B8111Hosszú lejáratú hitelek felvétele</t>
  </si>
  <si>
    <r>
      <t xml:space="preserve">K7. Felújítás </t>
    </r>
    <r>
      <rPr>
        <sz val="13"/>
        <rFont val="Arial"/>
        <family val="2"/>
      </rPr>
      <t xml:space="preserve"> </t>
    </r>
  </si>
  <si>
    <t>018010 Felújítások állami támogatása</t>
  </si>
  <si>
    <t>018010 Önkormányzati támogatások</t>
  </si>
  <si>
    <t>Bojler, radiátor csere</t>
  </si>
  <si>
    <t>Önkormányzat saját hatéskörben adott támogatása:lakhatási támogatás, szoc.segélyek,temetési segély</t>
  </si>
  <si>
    <t>Középdunántúli Hulladékgazdálkodás</t>
  </si>
  <si>
    <t>Megelőlegezés vissza fizetése ( decemberi bérek)</t>
  </si>
  <si>
    <t>Tárgyév 
(2018. év)</t>
  </si>
  <si>
    <t>066020</t>
  </si>
  <si>
    <t>Gépek, épületek kisebb karbantartása</t>
  </si>
  <si>
    <t>Feladat megnevezése K334</t>
  </si>
  <si>
    <t>2018.05.31. állapot</t>
  </si>
  <si>
    <t>Csór Községi Önkormányzat 2019. évi költségvetésének főösszegei 
kiemelt előirányzatonként</t>
  </si>
  <si>
    <t>Csór Község Önkormányzatának 2019. évi tervezett kiadásai  feladatonként</t>
  </si>
  <si>
    <t>066020 Város- és községgazdálkodás</t>
  </si>
  <si>
    <t>K1 Személyi juttatások</t>
  </si>
  <si>
    <t>Csór Község Önkormányzata 2019. évi tervezett bevételei</t>
  </si>
  <si>
    <t>052020 Szennyvíz</t>
  </si>
  <si>
    <t>Csór Község Önkormányzat 2019. évi felújítási kiadásai célonként.</t>
  </si>
  <si>
    <t>2019.jan. 1.</t>
  </si>
  <si>
    <t>Csór Község Önkormányzat  2019. évi finanszírozási, szociális jellegű ellátások,átadott támogatások</t>
  </si>
  <si>
    <t>Térköves járda a Fő téren</t>
  </si>
  <si>
    <t>2019. dec. 31.</t>
  </si>
  <si>
    <t>Ifjúsági ház lakhatóvá tétele</t>
  </si>
  <si>
    <t>Nyertes Vis Maior önerő</t>
  </si>
  <si>
    <t>Magyar utca csapadékvíz elvezetés</t>
  </si>
  <si>
    <t>Óvoda környéki kisjavítások, kerítés</t>
  </si>
  <si>
    <t>Alsó iskola udvarának aszfaltozása</t>
  </si>
  <si>
    <t>Emlékművek felújítása</t>
  </si>
  <si>
    <t>Temetői beruházások (víz, parkoló, szeméttároló)</t>
  </si>
  <si>
    <t>Orvosi Rendelő befejezése</t>
  </si>
  <si>
    <t>Iskola TOP pályázat befejezése</t>
  </si>
  <si>
    <t>Művelődési Ház befejezése</t>
  </si>
  <si>
    <t>Vis Maior pályázat</t>
  </si>
  <si>
    <t>Pénzbeni szoc ellátások (Bursa, egyéb támogatás)</t>
  </si>
  <si>
    <t>Többcélú Kistérs. Tám.</t>
  </si>
  <si>
    <t>Közös önkormányzati Hivatal hozzájárulás</t>
  </si>
  <si>
    <t>Tárgyév 
(2019. év)</t>
  </si>
  <si>
    <t>2019. évi
előirányzat</t>
  </si>
  <si>
    <t>Csóri Csivitelő Óvoda 2019. évi bevételei</t>
  </si>
  <si>
    <t>Csóri Csivitelő Óvoda 2019. évi tervezett kiadásai feladatonként</t>
  </si>
  <si>
    <t>1./2019.(II.28.)Önk.rendelete</t>
  </si>
  <si>
    <t xml:space="preserve">1./2019.(II.28.) Önk.rendelete </t>
  </si>
  <si>
    <r>
      <t>Csór Község Önkormányzat adósságot keletkeztető ügyleteiből eredő fizetési kötelezettségek</t>
    </r>
    <r>
      <rPr>
        <sz val="10"/>
        <rFont val="Arial"/>
        <family val="2"/>
      </rPr>
      <t xml:space="preserve"> (Ft)</t>
    </r>
  </si>
  <si>
    <r>
      <t>Saját bevételek (01+…+08)</t>
    </r>
    <r>
      <rPr>
        <b/>
        <vertAlign val="superscript"/>
        <sz val="10"/>
        <rFont val="Arial"/>
        <family val="2"/>
      </rPr>
      <t>3</t>
    </r>
  </si>
  <si>
    <r>
      <t>Saját bevételek (09. sor) 50 %-a</t>
    </r>
    <r>
      <rPr>
        <b/>
        <vertAlign val="superscript"/>
        <sz val="10"/>
        <rFont val="Arial"/>
        <family val="2"/>
      </rPr>
      <t>3</t>
    </r>
  </si>
  <si>
    <t>Fizetési kötelezettséggel csökkentett saját bevétel (10-26)</t>
  </si>
  <si>
    <r>
      <t>Előző év(ek)ben keletkezett tárgyévet terhelő fizetési
kötelezettség</t>
    </r>
    <r>
      <rPr>
        <b/>
        <vertAlign val="superscript"/>
        <sz val="10"/>
        <rFont val="Arial"/>
        <family val="2"/>
      </rPr>
      <t xml:space="preserve"> 2</t>
    </r>
    <r>
      <rPr>
        <b/>
        <sz val="10"/>
        <rFont val="Arial"/>
        <family val="2"/>
      </rPr>
      <t xml:space="preserve"> (12+…+19)</t>
    </r>
  </si>
  <si>
    <t>Fizetési kötelezettség összesen (12+19)</t>
  </si>
  <si>
    <r>
      <t xml:space="preserve">Tárgyévben keletkezett, illetve keletkező, tárgyévet terhelő 
fizetési kötelezettség 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(21+…+28)</t>
    </r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</si>
</sst>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[$-40E]yyyy\.\ mmmm\ d\."/>
    <numFmt numFmtId="167" formatCode="#,##0_ ;\-#,##0\ "/>
  </numFmts>
  <fonts count="7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2"/>
      <name val="Times New Roman CE"/>
      <family val="0"/>
    </font>
    <font>
      <sz val="8"/>
      <name val="Arial CE"/>
      <family val="0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sz val="12"/>
      <name val="Arial CE"/>
      <family val="0"/>
    </font>
    <font>
      <b/>
      <sz val="9"/>
      <name val="Arial"/>
      <family val="2"/>
    </font>
    <font>
      <b/>
      <sz val="9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Arial"/>
      <family val="2"/>
    </font>
    <font>
      <b/>
      <sz val="12"/>
      <name val="Times New Roman"/>
      <family val="1"/>
    </font>
    <font>
      <sz val="12"/>
      <name val="Arial CE"/>
      <family val="0"/>
    </font>
    <font>
      <b/>
      <sz val="13"/>
      <name val="Arial"/>
      <family val="2"/>
    </font>
    <font>
      <sz val="13"/>
      <name val="Arial CE"/>
      <family val="0"/>
    </font>
    <font>
      <b/>
      <sz val="13"/>
      <name val="Times New Roman CE"/>
      <family val="1"/>
    </font>
    <font>
      <sz val="13"/>
      <name val="Times New Roman CE"/>
      <family val="0"/>
    </font>
    <font>
      <i/>
      <sz val="13"/>
      <name val="Arial"/>
      <family val="2"/>
    </font>
    <font>
      <i/>
      <sz val="13"/>
      <name val="Arial CE"/>
      <family val="0"/>
    </font>
    <font>
      <sz val="13"/>
      <name val="Arial"/>
      <family val="2"/>
    </font>
    <font>
      <i/>
      <sz val="13"/>
      <color indexed="8"/>
      <name val="Arial"/>
      <family val="2"/>
    </font>
    <font>
      <b/>
      <sz val="13"/>
      <name val="Arial CE"/>
      <family val="0"/>
    </font>
    <font>
      <b/>
      <i/>
      <sz val="13"/>
      <name val="Arial"/>
      <family val="2"/>
    </font>
    <font>
      <b/>
      <i/>
      <sz val="13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1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 CE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  <font>
      <sz val="13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2" borderId="7" applyNumberFormat="0" applyFont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5" fillId="29" borderId="0" applyNumberFormat="0" applyBorder="0" applyAlignment="0" applyProtection="0"/>
    <xf numFmtId="0" fontId="66" fillId="30" borderId="8" applyNumberFormat="0" applyAlignment="0" applyProtection="0"/>
    <xf numFmtId="0" fontId="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8" fillId="0" borderId="0" applyNumberFormat="0" applyBorder="0" applyProtection="0">
      <alignment/>
    </xf>
    <xf numFmtId="0" fontId="7" fillId="0" borderId="0">
      <alignment/>
      <protection/>
    </xf>
    <xf numFmtId="0" fontId="11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606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1" fillId="0" borderId="0" xfId="0" applyFont="1" applyAlignment="1">
      <alignment/>
    </xf>
    <xf numFmtId="3" fontId="8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43" fontId="5" fillId="0" borderId="13" xfId="40" applyFont="1" applyBorder="1" applyAlignment="1">
      <alignment/>
    </xf>
    <xf numFmtId="0" fontId="6" fillId="0" borderId="0" xfId="0" applyFont="1" applyAlignment="1">
      <alignment wrapText="1"/>
    </xf>
    <xf numFmtId="43" fontId="7" fillId="0" borderId="0" xfId="40" applyFont="1" applyFill="1" applyBorder="1" applyAlignment="1">
      <alignment/>
    </xf>
    <xf numFmtId="43" fontId="7" fillId="33" borderId="14" xfId="40" applyFont="1" applyFill="1" applyBorder="1" applyAlignment="1">
      <alignment/>
    </xf>
    <xf numFmtId="3" fontId="9" fillId="33" borderId="15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right"/>
    </xf>
    <xf numFmtId="43" fontId="7" fillId="0" borderId="14" xfId="40" applyFont="1" applyFill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7" fillId="0" borderId="17" xfId="0" applyFont="1" applyBorder="1" applyAlignment="1">
      <alignment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3" fontId="9" fillId="33" borderId="20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43" fontId="7" fillId="33" borderId="23" xfId="40" applyFont="1" applyFill="1" applyBorder="1" applyAlignment="1">
      <alignment/>
    </xf>
    <xf numFmtId="43" fontId="7" fillId="0" borderId="23" xfId="40" applyFont="1" applyFill="1" applyBorder="1" applyAlignment="1">
      <alignment/>
    </xf>
    <xf numFmtId="3" fontId="9" fillId="33" borderId="24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/>
    </xf>
    <xf numFmtId="3" fontId="9" fillId="33" borderId="26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3" fontId="5" fillId="0" borderId="18" xfId="40" applyFont="1" applyBorder="1" applyAlignment="1">
      <alignment/>
    </xf>
    <xf numFmtId="0" fontId="5" fillId="0" borderId="28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3" fontId="7" fillId="33" borderId="29" xfId="0" applyNumberFormat="1" applyFont="1" applyFill="1" applyBorder="1" applyAlignment="1">
      <alignment horizontal="center"/>
    </xf>
    <xf numFmtId="3" fontId="5" fillId="33" borderId="20" xfId="0" applyNumberFormat="1" applyFont="1" applyFill="1" applyBorder="1" applyAlignment="1">
      <alignment horizontal="center"/>
    </xf>
    <xf numFmtId="3" fontId="7" fillId="33" borderId="14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3" fontId="5" fillId="33" borderId="24" xfId="0" applyNumberFormat="1" applyFont="1" applyFill="1" applyBorder="1" applyAlignment="1">
      <alignment horizontal="center"/>
    </xf>
    <xf numFmtId="3" fontId="5" fillId="33" borderId="26" xfId="0" applyNumberFormat="1" applyFont="1" applyFill="1" applyBorder="1" applyAlignment="1">
      <alignment horizontal="center"/>
    </xf>
    <xf numFmtId="43" fontId="7" fillId="33" borderId="29" xfId="40" applyFont="1" applyFill="1" applyBorder="1" applyAlignment="1">
      <alignment horizontal="center"/>
    </xf>
    <xf numFmtId="3" fontId="7" fillId="33" borderId="20" xfId="0" applyNumberFormat="1" applyFont="1" applyFill="1" applyBorder="1" applyAlignment="1">
      <alignment horizontal="center"/>
    </xf>
    <xf numFmtId="43" fontId="7" fillId="33" borderId="14" xfId="40" applyFont="1" applyFill="1" applyBorder="1" applyAlignment="1">
      <alignment horizontal="center"/>
    </xf>
    <xf numFmtId="3" fontId="7" fillId="33" borderId="15" xfId="0" applyNumberFormat="1" applyFont="1" applyFill="1" applyBorder="1" applyAlignment="1">
      <alignment horizontal="center"/>
    </xf>
    <xf numFmtId="3" fontId="7" fillId="33" borderId="24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3" fontId="5" fillId="33" borderId="27" xfId="40" applyFont="1" applyFill="1" applyBorder="1" applyAlignment="1">
      <alignment/>
    </xf>
    <xf numFmtId="43" fontId="0" fillId="0" borderId="14" xfId="40" applyFont="1" applyBorder="1" applyAlignment="1">
      <alignment/>
    </xf>
    <xf numFmtId="0" fontId="1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vertical="center" wrapText="1"/>
    </xf>
    <xf numFmtId="0" fontId="15" fillId="0" borderId="31" xfId="0" applyFont="1" applyBorder="1" applyAlignment="1">
      <alignment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/>
    </xf>
    <xf numFmtId="43" fontId="0" fillId="33" borderId="14" xfId="40" applyFont="1" applyFill="1" applyBorder="1" applyAlignment="1">
      <alignment/>
    </xf>
    <xf numFmtId="0" fontId="15" fillId="0" borderId="34" xfId="0" applyFont="1" applyBorder="1" applyAlignment="1">
      <alignment/>
    </xf>
    <xf numFmtId="0" fontId="15" fillId="0" borderId="12" xfId="0" applyFont="1" applyBorder="1" applyAlignment="1">
      <alignment/>
    </xf>
    <xf numFmtId="0" fontId="16" fillId="0" borderId="35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7" fillId="0" borderId="36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/>
    </xf>
    <xf numFmtId="0" fontId="5" fillId="33" borderId="12" xfId="0" applyFont="1" applyFill="1" applyBorder="1" applyAlignment="1">
      <alignment horizontal="center"/>
    </xf>
    <xf numFmtId="43" fontId="0" fillId="33" borderId="0" xfId="40" applyFont="1" applyFill="1" applyBorder="1" applyAlignment="1">
      <alignment/>
    </xf>
    <xf numFmtId="43" fontId="7" fillId="33" borderId="0" xfId="40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40" xfId="0" applyFont="1" applyBorder="1" applyAlignment="1">
      <alignment vertical="center" wrapText="1"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35" xfId="0" applyNumberFormat="1" applyFont="1" applyBorder="1" applyAlignment="1">
      <alignment horizontal="center" wrapText="1"/>
    </xf>
    <xf numFmtId="43" fontId="7" fillId="33" borderId="14" xfId="40" applyFont="1" applyFill="1" applyBorder="1" applyAlignment="1">
      <alignment/>
    </xf>
    <xf numFmtId="43" fontId="7" fillId="0" borderId="14" xfId="40" applyFont="1" applyBorder="1" applyAlignment="1">
      <alignment/>
    </xf>
    <xf numFmtId="0" fontId="6" fillId="0" borderId="0" xfId="0" applyFont="1" applyFill="1" applyAlignment="1">
      <alignment vertical="center" wrapText="1"/>
    </xf>
    <xf numFmtId="43" fontId="6" fillId="0" borderId="0" xfId="42" applyFont="1" applyAlignment="1">
      <alignment vertical="center" wrapText="1"/>
    </xf>
    <xf numFmtId="43" fontId="6" fillId="33" borderId="0" xfId="42" applyFont="1" applyFill="1" applyAlignment="1">
      <alignment vertical="center" wrapText="1"/>
    </xf>
    <xf numFmtId="0" fontId="0" fillId="0" borderId="0" xfId="0" applyFill="1" applyAlignment="1">
      <alignment wrapText="1"/>
    </xf>
    <xf numFmtId="43" fontId="0" fillId="0" borderId="0" xfId="42" applyFont="1" applyAlignment="1">
      <alignment/>
    </xf>
    <xf numFmtId="43" fontId="0" fillId="33" borderId="0" xfId="42" applyFont="1" applyFill="1" applyAlignment="1">
      <alignment/>
    </xf>
    <xf numFmtId="0" fontId="6" fillId="0" borderId="35" xfId="0" applyFont="1" applyFill="1" applyBorder="1" applyAlignment="1">
      <alignment vertical="center" wrapText="1"/>
    </xf>
    <xf numFmtId="43" fontId="15" fillId="0" borderId="31" xfId="42" applyFont="1" applyBorder="1" applyAlignment="1">
      <alignment/>
    </xf>
    <xf numFmtId="43" fontId="15" fillId="33" borderId="31" xfId="42" applyFont="1" applyFill="1" applyBorder="1" applyAlignment="1">
      <alignment/>
    </xf>
    <xf numFmtId="43" fontId="15" fillId="0" borderId="41" xfId="42" applyFont="1" applyBorder="1" applyAlignment="1">
      <alignment/>
    </xf>
    <xf numFmtId="43" fontId="0" fillId="0" borderId="29" xfId="42" applyFont="1" applyBorder="1" applyAlignment="1">
      <alignment/>
    </xf>
    <xf numFmtId="43" fontId="0" fillId="33" borderId="29" xfId="42" applyFont="1" applyFill="1" applyBorder="1" applyAlignment="1">
      <alignment/>
    </xf>
    <xf numFmtId="43" fontId="0" fillId="0" borderId="20" xfId="42" applyFont="1" applyBorder="1" applyAlignment="1">
      <alignment/>
    </xf>
    <xf numFmtId="43" fontId="0" fillId="0" borderId="14" xfId="42" applyFont="1" applyBorder="1" applyAlignment="1">
      <alignment/>
    </xf>
    <xf numFmtId="43" fontId="0" fillId="33" borderId="14" xfId="42" applyFont="1" applyFill="1" applyBorder="1" applyAlignment="1">
      <alignment/>
    </xf>
    <xf numFmtId="43" fontId="0" fillId="0" borderId="15" xfId="42" applyFont="1" applyBorder="1" applyAlignment="1">
      <alignment/>
    </xf>
    <xf numFmtId="43" fontId="1" fillId="0" borderId="16" xfId="42" applyFont="1" applyBorder="1" applyAlignment="1">
      <alignment/>
    </xf>
    <xf numFmtId="43" fontId="0" fillId="0" borderId="42" xfId="42" applyFont="1" applyBorder="1" applyAlignment="1">
      <alignment/>
    </xf>
    <xf numFmtId="43" fontId="0" fillId="33" borderId="42" xfId="42" applyFont="1" applyFill="1" applyBorder="1" applyAlignment="1">
      <alignment/>
    </xf>
    <xf numFmtId="43" fontId="0" fillId="0" borderId="43" xfId="42" applyFont="1" applyBorder="1" applyAlignment="1">
      <alignment/>
    </xf>
    <xf numFmtId="43" fontId="1" fillId="0" borderId="29" xfId="42" applyFont="1" applyBorder="1" applyAlignment="1">
      <alignment/>
    </xf>
    <xf numFmtId="43" fontId="1" fillId="0" borderId="14" xfId="42" applyFont="1" applyBorder="1" applyAlignment="1">
      <alignment/>
    </xf>
    <xf numFmtId="43" fontId="15" fillId="0" borderId="31" xfId="42" applyFont="1" applyBorder="1" applyAlignment="1">
      <alignment horizontal="center"/>
    </xf>
    <xf numFmtId="43" fontId="5" fillId="0" borderId="18" xfId="42" applyFont="1" applyBorder="1" applyAlignment="1">
      <alignment horizontal="center" vertical="center" wrapText="1"/>
    </xf>
    <xf numFmtId="43" fontId="7" fillId="33" borderId="29" xfId="42" applyFont="1" applyFill="1" applyBorder="1" applyAlignment="1">
      <alignment horizontal="center"/>
    </xf>
    <xf numFmtId="43" fontId="7" fillId="33" borderId="14" xfId="42" applyFont="1" applyFill="1" applyBorder="1" applyAlignment="1">
      <alignment horizontal="center"/>
    </xf>
    <xf numFmtId="43" fontId="7" fillId="33" borderId="14" xfId="42" applyFont="1" applyFill="1" applyBorder="1" applyAlignment="1">
      <alignment/>
    </xf>
    <xf numFmtId="43" fontId="7" fillId="0" borderId="14" xfId="42" applyFont="1" applyFill="1" applyBorder="1" applyAlignment="1">
      <alignment/>
    </xf>
    <xf numFmtId="43" fontId="7" fillId="33" borderId="23" xfId="42" applyFont="1" applyFill="1" applyBorder="1" applyAlignment="1">
      <alignment/>
    </xf>
    <xf numFmtId="43" fontId="7" fillId="0" borderId="23" xfId="42" applyFont="1" applyFill="1" applyBorder="1" applyAlignment="1">
      <alignment/>
    </xf>
    <xf numFmtId="43" fontId="5" fillId="33" borderId="27" xfId="42" applyFont="1" applyFill="1" applyBorder="1" applyAlignment="1">
      <alignment/>
    </xf>
    <xf numFmtId="43" fontId="4" fillId="0" borderId="0" xfId="42" applyFont="1" applyAlignment="1">
      <alignment/>
    </xf>
    <xf numFmtId="3" fontId="9" fillId="33" borderId="13" xfId="0" applyNumberFormat="1" applyFont="1" applyFill="1" applyBorder="1" applyAlignment="1">
      <alignment horizontal="center"/>
    </xf>
    <xf numFmtId="43" fontId="5" fillId="33" borderId="28" xfId="42" applyFont="1" applyFill="1" applyBorder="1" applyAlignment="1">
      <alignment horizontal="center"/>
    </xf>
    <xf numFmtId="0" fontId="5" fillId="0" borderId="44" xfId="0" applyFont="1" applyBorder="1" applyAlignment="1">
      <alignment horizontal="left" vertical="center" wrapText="1"/>
    </xf>
    <xf numFmtId="43" fontId="5" fillId="33" borderId="45" xfId="42" applyFont="1" applyFill="1" applyBorder="1" applyAlignment="1">
      <alignment horizontal="center"/>
    </xf>
    <xf numFmtId="43" fontId="5" fillId="33" borderId="46" xfId="42" applyFont="1" applyFill="1" applyBorder="1" applyAlignment="1">
      <alignment horizontal="center"/>
    </xf>
    <xf numFmtId="0" fontId="5" fillId="0" borderId="40" xfId="0" applyFont="1" applyBorder="1" applyAlignment="1">
      <alignment horizontal="left" vertical="center" wrapText="1"/>
    </xf>
    <xf numFmtId="3" fontId="9" fillId="33" borderId="47" xfId="0" applyNumberFormat="1" applyFont="1" applyFill="1" applyBorder="1" applyAlignment="1">
      <alignment horizontal="center"/>
    </xf>
    <xf numFmtId="3" fontId="9" fillId="33" borderId="48" xfId="0" applyNumberFormat="1" applyFont="1" applyFill="1" applyBorder="1" applyAlignment="1">
      <alignment horizontal="center"/>
    </xf>
    <xf numFmtId="43" fontId="5" fillId="33" borderId="0" xfId="42" applyFont="1" applyFill="1" applyBorder="1" applyAlignment="1">
      <alignment horizontal="center"/>
    </xf>
    <xf numFmtId="43" fontId="7" fillId="33" borderId="29" xfId="40" applyFont="1" applyFill="1" applyBorder="1" applyAlignment="1">
      <alignment/>
    </xf>
    <xf numFmtId="3" fontId="5" fillId="33" borderId="49" xfId="0" applyNumberFormat="1" applyFont="1" applyFill="1" applyBorder="1" applyAlignment="1">
      <alignment horizontal="center"/>
    </xf>
    <xf numFmtId="3" fontId="5" fillId="33" borderId="50" xfId="0" applyNumberFormat="1" applyFont="1" applyFill="1" applyBorder="1" applyAlignment="1">
      <alignment horizontal="center"/>
    </xf>
    <xf numFmtId="43" fontId="0" fillId="0" borderId="51" xfId="40" applyFont="1" applyBorder="1" applyAlignment="1">
      <alignment/>
    </xf>
    <xf numFmtId="0" fontId="5" fillId="0" borderId="11" xfId="0" applyFont="1" applyBorder="1" applyAlignment="1">
      <alignment horizontal="center"/>
    </xf>
    <xf numFmtId="49" fontId="7" fillId="0" borderId="30" xfId="0" applyNumberFormat="1" applyFont="1" applyBorder="1" applyAlignment="1">
      <alignment horizontal="center"/>
    </xf>
    <xf numFmtId="0" fontId="7" fillId="0" borderId="31" xfId="0" applyFont="1" applyBorder="1" applyAlignment="1">
      <alignment vertical="center" wrapText="1"/>
    </xf>
    <xf numFmtId="43" fontId="7" fillId="0" borderId="52" xfId="40" applyFont="1" applyBorder="1" applyAlignment="1">
      <alignment/>
    </xf>
    <xf numFmtId="43" fontId="5" fillId="0" borderId="28" xfId="40" applyFont="1" applyBorder="1" applyAlignment="1">
      <alignment/>
    </xf>
    <xf numFmtId="43" fontId="7" fillId="0" borderId="38" xfId="40" applyFont="1" applyBorder="1" applyAlignment="1">
      <alignment/>
    </xf>
    <xf numFmtId="43" fontId="7" fillId="33" borderId="17" xfId="40" applyFont="1" applyFill="1" applyBorder="1" applyAlignment="1">
      <alignment/>
    </xf>
    <xf numFmtId="43" fontId="7" fillId="0" borderId="17" xfId="40" applyFont="1" applyBorder="1" applyAlignment="1">
      <alignment/>
    </xf>
    <xf numFmtId="43" fontId="7" fillId="0" borderId="53" xfId="40" applyFont="1" applyBorder="1" applyAlignment="1">
      <alignment/>
    </xf>
    <xf numFmtId="43" fontId="7" fillId="33" borderId="10" xfId="40" applyFont="1" applyFill="1" applyBorder="1" applyAlignment="1">
      <alignment/>
    </xf>
    <xf numFmtId="43" fontId="5" fillId="0" borderId="12" xfId="40" applyFont="1" applyBorder="1" applyAlignment="1">
      <alignment horizontal="right"/>
    </xf>
    <xf numFmtId="43" fontId="5" fillId="0" borderId="11" xfId="40" applyFont="1" applyBorder="1" applyAlignment="1">
      <alignment horizontal="right"/>
    </xf>
    <xf numFmtId="43" fontId="5" fillId="0" borderId="12" xfId="40" applyFont="1" applyBorder="1" applyAlignment="1">
      <alignment/>
    </xf>
    <xf numFmtId="43" fontId="5" fillId="0" borderId="11" xfId="40" applyFont="1" applyBorder="1" applyAlignment="1">
      <alignment/>
    </xf>
    <xf numFmtId="43" fontId="5" fillId="0" borderId="54" xfId="40" applyFont="1" applyBorder="1" applyAlignment="1">
      <alignment/>
    </xf>
    <xf numFmtId="43" fontId="5" fillId="0" borderId="31" xfId="40" applyFont="1" applyBorder="1" applyAlignment="1">
      <alignment horizontal="right"/>
    </xf>
    <xf numFmtId="43" fontId="5" fillId="0" borderId="55" xfId="40" applyFont="1" applyBorder="1" applyAlignment="1">
      <alignment horizontal="right"/>
    </xf>
    <xf numFmtId="43" fontId="7" fillId="0" borderId="29" xfId="40" applyFont="1" applyFill="1" applyBorder="1" applyAlignment="1">
      <alignment/>
    </xf>
    <xf numFmtId="43" fontId="7" fillId="0" borderId="50" xfId="40" applyFont="1" applyFill="1" applyBorder="1" applyAlignment="1">
      <alignment/>
    </xf>
    <xf numFmtId="43" fontId="7" fillId="0" borderId="29" xfId="40" applyFont="1" applyBorder="1" applyAlignment="1">
      <alignment/>
    </xf>
    <xf numFmtId="43" fontId="7" fillId="0" borderId="50" xfId="40" applyFont="1" applyBorder="1" applyAlignment="1">
      <alignment/>
    </xf>
    <xf numFmtId="43" fontId="7" fillId="0" borderId="20" xfId="40" applyFont="1" applyBorder="1" applyAlignment="1">
      <alignment/>
    </xf>
    <xf numFmtId="43" fontId="7" fillId="0" borderId="14" xfId="40" applyFont="1" applyFill="1" applyBorder="1" applyAlignment="1">
      <alignment/>
    </xf>
    <xf numFmtId="43" fontId="7" fillId="0" borderId="56" xfId="40" applyFont="1" applyFill="1" applyBorder="1" applyAlignment="1">
      <alignment/>
    </xf>
    <xf numFmtId="43" fontId="7" fillId="0" borderId="14" xfId="40" applyFont="1" applyBorder="1" applyAlignment="1">
      <alignment/>
    </xf>
    <xf numFmtId="43" fontId="7" fillId="0" borderId="56" xfId="40" applyFont="1" applyBorder="1" applyAlignment="1">
      <alignment/>
    </xf>
    <xf numFmtId="43" fontId="7" fillId="0" borderId="15" xfId="40" applyFont="1" applyBorder="1" applyAlignment="1">
      <alignment/>
    </xf>
    <xf numFmtId="43" fontId="7" fillId="0" borderId="56" xfId="40" applyFont="1" applyFill="1" applyBorder="1" applyAlignment="1">
      <alignment/>
    </xf>
    <xf numFmtId="43" fontId="5" fillId="0" borderId="27" xfId="40" applyFont="1" applyBorder="1" applyAlignment="1">
      <alignment/>
    </xf>
    <xf numFmtId="43" fontId="5" fillId="0" borderId="26" xfId="40" applyFont="1" applyBorder="1" applyAlignment="1">
      <alignment/>
    </xf>
    <xf numFmtId="43" fontId="5" fillId="0" borderId="25" xfId="40" applyFont="1" applyBorder="1" applyAlignment="1">
      <alignment/>
    </xf>
    <xf numFmtId="43" fontId="5" fillId="0" borderId="39" xfId="40" applyFont="1" applyBorder="1" applyAlignment="1">
      <alignment/>
    </xf>
    <xf numFmtId="43" fontId="5" fillId="0" borderId="57" xfId="40" applyFont="1" applyBorder="1" applyAlignment="1">
      <alignment/>
    </xf>
    <xf numFmtId="43" fontId="7" fillId="0" borderId="17" xfId="40" applyFont="1" applyFill="1" applyBorder="1" applyAlignment="1">
      <alignment/>
    </xf>
    <xf numFmtId="43" fontId="7" fillId="0" borderId="38" xfId="40" applyFont="1" applyFill="1" applyBorder="1" applyAlignment="1">
      <alignment/>
    </xf>
    <xf numFmtId="43" fontId="7" fillId="0" borderId="40" xfId="40" applyFont="1" applyBorder="1" applyAlignment="1">
      <alignment/>
    </xf>
    <xf numFmtId="43" fontId="7" fillId="0" borderId="36" xfId="40" applyFont="1" applyBorder="1" applyAlignment="1">
      <alignment/>
    </xf>
    <xf numFmtId="43" fontId="7" fillId="0" borderId="36" xfId="40" applyFont="1" applyFill="1" applyBorder="1" applyAlignment="1">
      <alignment/>
    </xf>
    <xf numFmtId="43" fontId="7" fillId="0" borderId="47" xfId="40" applyFont="1" applyFill="1" applyBorder="1" applyAlignment="1">
      <alignment/>
    </xf>
    <xf numFmtId="43" fontId="7" fillId="0" borderId="58" xfId="40" applyFont="1" applyFill="1" applyBorder="1" applyAlignment="1">
      <alignment/>
    </xf>
    <xf numFmtId="0" fontId="7" fillId="0" borderId="44" xfId="0" applyFont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43" fontId="5" fillId="0" borderId="28" xfId="40" applyFont="1" applyFill="1" applyBorder="1" applyAlignment="1">
      <alignment horizontal="right"/>
    </xf>
    <xf numFmtId="43" fontId="5" fillId="33" borderId="28" xfId="40" applyFont="1" applyFill="1" applyBorder="1" applyAlignment="1">
      <alignment horizontal="right"/>
    </xf>
    <xf numFmtId="0" fontId="0" fillId="0" borderId="0" xfId="58">
      <alignment/>
      <protection/>
    </xf>
    <xf numFmtId="0" fontId="5" fillId="0" borderId="14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wrapText="1"/>
      <protection/>
    </xf>
    <xf numFmtId="0" fontId="5" fillId="0" borderId="14" xfId="61" applyFont="1" applyBorder="1" applyAlignment="1">
      <alignment horizontal="justify" vertical="center"/>
      <protection/>
    </xf>
    <xf numFmtId="0" fontId="7" fillId="0" borderId="59" xfId="61" applyBorder="1">
      <alignment/>
      <protection/>
    </xf>
    <xf numFmtId="0" fontId="7" fillId="0" borderId="60" xfId="61" applyBorder="1" applyAlignment="1">
      <alignment horizontal="center"/>
      <protection/>
    </xf>
    <xf numFmtId="0" fontId="7" fillId="0" borderId="61" xfId="61" applyBorder="1" applyAlignment="1">
      <alignment horizontal="justify"/>
      <protection/>
    </xf>
    <xf numFmtId="0" fontId="7" fillId="0" borderId="62" xfId="61" applyBorder="1" applyAlignment="1">
      <alignment horizontal="center"/>
      <protection/>
    </xf>
    <xf numFmtId="0" fontId="7" fillId="0" borderId="63" xfId="61" applyBorder="1">
      <alignment/>
      <protection/>
    </xf>
    <xf numFmtId="0" fontId="7" fillId="0" borderId="61" xfId="61" applyBorder="1">
      <alignment/>
      <protection/>
    </xf>
    <xf numFmtId="0" fontId="7" fillId="0" borderId="61" xfId="61" applyBorder="1" applyAlignment="1">
      <alignment wrapText="1"/>
      <protection/>
    </xf>
    <xf numFmtId="43" fontId="7" fillId="0" borderId="62" xfId="42" applyFont="1" applyFill="1" applyBorder="1" applyAlignment="1">
      <alignment/>
    </xf>
    <xf numFmtId="0" fontId="5" fillId="0" borderId="61" xfId="61" applyFont="1" applyBorder="1">
      <alignment/>
      <protection/>
    </xf>
    <xf numFmtId="0" fontId="5" fillId="0" borderId="62" xfId="61" applyFont="1" applyBorder="1" applyAlignment="1">
      <alignment horizontal="center"/>
      <protection/>
    </xf>
    <xf numFmtId="43" fontId="5" fillId="0" borderId="62" xfId="42" applyFont="1" applyBorder="1" applyAlignment="1">
      <alignment/>
    </xf>
    <xf numFmtId="0" fontId="5" fillId="0" borderId="61" xfId="61" applyFont="1" applyBorder="1" applyAlignment="1">
      <alignment wrapText="1"/>
      <protection/>
    </xf>
    <xf numFmtId="0" fontId="7" fillId="0" borderId="64" xfId="61" applyFont="1" applyBorder="1">
      <alignment/>
      <protection/>
    </xf>
    <xf numFmtId="0" fontId="7" fillId="0" borderId="65" xfId="61" applyFont="1" applyBorder="1" applyAlignment="1">
      <alignment horizontal="center"/>
      <protection/>
    </xf>
    <xf numFmtId="43" fontId="7" fillId="0" borderId="65" xfId="42" applyFont="1" applyBorder="1" applyAlignment="1">
      <alignment/>
    </xf>
    <xf numFmtId="43" fontId="7" fillId="0" borderId="65" xfId="42" applyFont="1" applyFill="1" applyBorder="1" applyAlignment="1">
      <alignment/>
    </xf>
    <xf numFmtId="0" fontId="7" fillId="0" borderId="66" xfId="61" applyBorder="1">
      <alignment/>
      <protection/>
    </xf>
    <xf numFmtId="0" fontId="5" fillId="0" borderId="14" xfId="61" applyFont="1" applyBorder="1" applyAlignment="1">
      <alignment horizontal="justify"/>
      <protection/>
    </xf>
    <xf numFmtId="0" fontId="5" fillId="0" borderId="14" xfId="61" applyFont="1" applyBorder="1" applyAlignment="1">
      <alignment horizontal="center"/>
      <protection/>
    </xf>
    <xf numFmtId="0" fontId="7" fillId="0" borderId="0" xfId="61">
      <alignment/>
      <protection/>
    </xf>
    <xf numFmtId="0" fontId="7" fillId="0" borderId="0" xfId="61" applyBorder="1">
      <alignment/>
      <protection/>
    </xf>
    <xf numFmtId="0" fontId="7" fillId="0" borderId="0" xfId="61" applyBorder="1" applyAlignment="1">
      <alignment/>
      <protection/>
    </xf>
    <xf numFmtId="0" fontId="0" fillId="0" borderId="0" xfId="58" applyFont="1">
      <alignment/>
      <protection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49" fontId="18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19" fillId="0" borderId="14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49" fontId="18" fillId="0" borderId="67" xfId="0" applyNumberFormat="1" applyFont="1" applyFill="1" applyBorder="1" applyAlignment="1">
      <alignment horizontal="center"/>
    </xf>
    <xf numFmtId="0" fontId="18" fillId="0" borderId="68" xfId="0" applyFont="1" applyFill="1" applyBorder="1" applyAlignment="1">
      <alignment/>
    </xf>
    <xf numFmtId="49" fontId="18" fillId="0" borderId="61" xfId="0" applyNumberFormat="1" applyFont="1" applyFill="1" applyBorder="1" applyAlignment="1">
      <alignment horizontal="center"/>
    </xf>
    <xf numFmtId="0" fontId="18" fillId="0" borderId="69" xfId="0" applyFont="1" applyFill="1" applyBorder="1" applyAlignment="1">
      <alignment wrapText="1"/>
    </xf>
    <xf numFmtId="0" fontId="18" fillId="0" borderId="69" xfId="0" applyFont="1" applyFill="1" applyBorder="1" applyAlignment="1">
      <alignment/>
    </xf>
    <xf numFmtId="49" fontId="18" fillId="0" borderId="64" xfId="0" applyNumberFormat="1" applyFont="1" applyFill="1" applyBorder="1" applyAlignment="1">
      <alignment horizontal="center"/>
    </xf>
    <xf numFmtId="0" fontId="18" fillId="0" borderId="70" xfId="0" applyFont="1" applyFill="1" applyBorder="1" applyAlignment="1">
      <alignment/>
    </xf>
    <xf numFmtId="49" fontId="19" fillId="0" borderId="14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43" fontId="19" fillId="0" borderId="0" xfId="42" applyFont="1" applyFill="1" applyBorder="1" applyAlignment="1">
      <alignment/>
    </xf>
    <xf numFmtId="0" fontId="18" fillId="0" borderId="68" xfId="0" applyFont="1" applyFill="1" applyBorder="1" applyAlignment="1">
      <alignment wrapText="1"/>
    </xf>
    <xf numFmtId="0" fontId="18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60" xfId="0" applyFont="1" applyFill="1" applyBorder="1" applyAlignment="1">
      <alignment/>
    </xf>
    <xf numFmtId="0" fontId="18" fillId="0" borderId="71" xfId="0" applyFont="1" applyFill="1" applyBorder="1" applyAlignment="1">
      <alignment/>
    </xf>
    <xf numFmtId="0" fontId="18" fillId="0" borderId="61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center"/>
    </xf>
    <xf numFmtId="0" fontId="18" fillId="0" borderId="62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1" xfId="0" applyFont="1" applyFill="1" applyBorder="1" applyAlignment="1">
      <alignment horizontal="justify"/>
    </xf>
    <xf numFmtId="0" fontId="18" fillId="0" borderId="62" xfId="0" applyFont="1" applyFill="1" applyBorder="1" applyAlignment="1">
      <alignment horizontal="justify"/>
    </xf>
    <xf numFmtId="0" fontId="18" fillId="0" borderId="61" xfId="0" applyFont="1" applyFill="1" applyBorder="1" applyAlignment="1">
      <alignment/>
    </xf>
    <xf numFmtId="0" fontId="19" fillId="0" borderId="0" xfId="0" applyFont="1" applyAlignment="1">
      <alignment/>
    </xf>
    <xf numFmtId="0" fontId="18" fillId="33" borderId="62" xfId="0" applyFont="1" applyFill="1" applyBorder="1" applyAlignment="1">
      <alignment/>
    </xf>
    <xf numFmtId="0" fontId="19" fillId="0" borderId="72" xfId="0" applyFont="1" applyFill="1" applyBorder="1" applyAlignment="1">
      <alignment/>
    </xf>
    <xf numFmtId="0" fontId="19" fillId="0" borderId="73" xfId="0" applyFont="1" applyFill="1" applyBorder="1" applyAlignment="1">
      <alignment/>
    </xf>
    <xf numFmtId="1" fontId="18" fillId="0" borderId="62" xfId="0" applyNumberFormat="1" applyFont="1" applyFill="1" applyBorder="1" applyAlignment="1">
      <alignment/>
    </xf>
    <xf numFmtId="43" fontId="0" fillId="0" borderId="0" xfId="42" applyFont="1" applyAlignment="1">
      <alignment horizontal="right"/>
    </xf>
    <xf numFmtId="165" fontId="7" fillId="33" borderId="29" xfId="42" applyNumberFormat="1" applyFont="1" applyFill="1" applyBorder="1" applyAlignment="1">
      <alignment horizontal="center"/>
    </xf>
    <xf numFmtId="165" fontId="7" fillId="33" borderId="14" xfId="42" applyNumberFormat="1" applyFont="1" applyFill="1" applyBorder="1" applyAlignment="1">
      <alignment horizontal="center"/>
    </xf>
    <xf numFmtId="165" fontId="7" fillId="33" borderId="14" xfId="42" applyNumberFormat="1" applyFont="1" applyFill="1" applyBorder="1" applyAlignment="1">
      <alignment/>
    </xf>
    <xf numFmtId="165" fontId="7" fillId="33" borderId="23" xfId="42" applyNumberFormat="1" applyFont="1" applyFill="1" applyBorder="1" applyAlignment="1">
      <alignment/>
    </xf>
    <xf numFmtId="165" fontId="5" fillId="33" borderId="27" xfId="42" applyNumberFormat="1" applyFont="1" applyFill="1" applyBorder="1" applyAlignment="1">
      <alignment/>
    </xf>
    <xf numFmtId="165" fontId="5" fillId="33" borderId="35" xfId="42" applyNumberFormat="1" applyFont="1" applyFill="1" applyBorder="1" applyAlignment="1">
      <alignment horizontal="center"/>
    </xf>
    <xf numFmtId="165" fontId="5" fillId="33" borderId="10" xfId="42" applyNumberFormat="1" applyFont="1" applyFill="1" applyBorder="1" applyAlignment="1">
      <alignment horizontal="center"/>
    </xf>
    <xf numFmtId="165" fontId="5" fillId="33" borderId="36" xfId="42" applyNumberFormat="1" applyFont="1" applyFill="1" applyBorder="1" applyAlignment="1">
      <alignment horizontal="center"/>
    </xf>
    <xf numFmtId="165" fontId="5" fillId="33" borderId="28" xfId="42" applyNumberFormat="1" applyFont="1" applyFill="1" applyBorder="1" applyAlignment="1">
      <alignment horizontal="center"/>
    </xf>
    <xf numFmtId="165" fontId="7" fillId="0" borderId="60" xfId="42" applyNumberFormat="1" applyFont="1" applyBorder="1" applyAlignment="1">
      <alignment/>
    </xf>
    <xf numFmtId="165" fontId="7" fillId="0" borderId="62" xfId="42" applyNumberFormat="1" applyFont="1" applyBorder="1" applyAlignment="1">
      <alignment/>
    </xf>
    <xf numFmtId="165" fontId="7" fillId="0" borderId="62" xfId="42" applyNumberFormat="1" applyFont="1" applyFill="1" applyBorder="1" applyAlignment="1">
      <alignment/>
    </xf>
    <xf numFmtId="165" fontId="5" fillId="0" borderId="62" xfId="42" applyNumberFormat="1" applyFont="1" applyBorder="1" applyAlignment="1">
      <alignment/>
    </xf>
    <xf numFmtId="165" fontId="5" fillId="0" borderId="14" xfId="42" applyNumberFormat="1" applyFont="1" applyBorder="1" applyAlignment="1">
      <alignment/>
    </xf>
    <xf numFmtId="165" fontId="5" fillId="0" borderId="14" xfId="40" applyNumberFormat="1" applyFont="1" applyBorder="1" applyAlignment="1">
      <alignment/>
    </xf>
    <xf numFmtId="165" fontId="7" fillId="0" borderId="71" xfId="40" applyNumberFormat="1" applyFont="1" applyBorder="1" applyAlignment="1">
      <alignment/>
    </xf>
    <xf numFmtId="165" fontId="7" fillId="0" borderId="63" xfId="40" applyNumberFormat="1" applyFont="1" applyBorder="1" applyAlignment="1">
      <alignment/>
    </xf>
    <xf numFmtId="165" fontId="5" fillId="0" borderId="63" xfId="40" applyNumberFormat="1" applyFont="1" applyBorder="1" applyAlignment="1">
      <alignment/>
    </xf>
    <xf numFmtId="165" fontId="18" fillId="0" borderId="74" xfId="42" applyNumberFormat="1" applyFont="1" applyFill="1" applyBorder="1" applyAlignment="1">
      <alignment/>
    </xf>
    <xf numFmtId="165" fontId="18" fillId="0" borderId="75" xfId="42" applyNumberFormat="1" applyFont="1" applyFill="1" applyBorder="1" applyAlignment="1">
      <alignment/>
    </xf>
    <xf numFmtId="165" fontId="18" fillId="0" borderId="62" xfId="42" applyNumberFormat="1" applyFont="1" applyFill="1" applyBorder="1" applyAlignment="1">
      <alignment/>
    </xf>
    <xf numFmtId="165" fontId="18" fillId="0" borderId="63" xfId="42" applyNumberFormat="1" applyFont="1" applyFill="1" applyBorder="1" applyAlignment="1">
      <alignment/>
    </xf>
    <xf numFmtId="165" fontId="18" fillId="0" borderId="65" xfId="42" applyNumberFormat="1" applyFont="1" applyFill="1" applyBorder="1" applyAlignment="1">
      <alignment/>
    </xf>
    <xf numFmtId="165" fontId="19" fillId="0" borderId="51" xfId="42" applyNumberFormat="1" applyFont="1" applyFill="1" applyBorder="1" applyAlignment="1">
      <alignment/>
    </xf>
    <xf numFmtId="165" fontId="19" fillId="0" borderId="14" xfId="42" applyNumberFormat="1" applyFont="1" applyFill="1" applyBorder="1" applyAlignment="1">
      <alignment/>
    </xf>
    <xf numFmtId="0" fontId="73" fillId="0" borderId="76" xfId="60" applyFont="1" applyFill="1" applyBorder="1" applyAlignment="1">
      <alignment horizontal="justify" vertical="center" wrapText="1"/>
    </xf>
    <xf numFmtId="43" fontId="5" fillId="0" borderId="77" xfId="40" applyFont="1" applyBorder="1" applyAlignment="1">
      <alignment horizontal="right"/>
    </xf>
    <xf numFmtId="43" fontId="5" fillId="0" borderId="77" xfId="40" applyFont="1" applyBorder="1" applyAlignment="1">
      <alignment/>
    </xf>
    <xf numFmtId="43" fontId="5" fillId="0" borderId="78" xfId="40" applyFont="1" applyBorder="1" applyAlignment="1">
      <alignment/>
    </xf>
    <xf numFmtId="0" fontId="73" fillId="0" borderId="79" xfId="60" applyFont="1" applyFill="1" applyBorder="1" applyAlignment="1">
      <alignment horizontal="justify" vertical="center" wrapText="1"/>
    </xf>
    <xf numFmtId="43" fontId="5" fillId="0" borderId="80" xfId="40" applyFont="1" applyBorder="1" applyAlignment="1">
      <alignment horizontal="right"/>
    </xf>
    <xf numFmtId="43" fontId="5" fillId="0" borderId="80" xfId="40" applyFont="1" applyBorder="1" applyAlignment="1">
      <alignment/>
    </xf>
    <xf numFmtId="43" fontId="5" fillId="0" borderId="81" xfId="40" applyFont="1" applyBorder="1" applyAlignment="1">
      <alignment/>
    </xf>
    <xf numFmtId="43" fontId="5" fillId="0" borderId="58" xfId="40" applyFont="1" applyBorder="1" applyAlignment="1">
      <alignment/>
    </xf>
    <xf numFmtId="43" fontId="7" fillId="0" borderId="82" xfId="40" applyFont="1" applyBorder="1" applyAlignment="1">
      <alignment/>
    </xf>
    <xf numFmtId="43" fontId="7" fillId="0" borderId="83" xfId="40" applyFont="1" applyBorder="1" applyAlignment="1">
      <alignment/>
    </xf>
    <xf numFmtId="0" fontId="7" fillId="0" borderId="19" xfId="61" applyBorder="1">
      <alignment/>
      <protection/>
    </xf>
    <xf numFmtId="0" fontId="7" fillId="0" borderId="29" xfId="61" applyBorder="1" applyAlignment="1">
      <alignment horizontal="center"/>
      <protection/>
    </xf>
    <xf numFmtId="165" fontId="7" fillId="0" borderId="20" xfId="42" applyNumberFormat="1" applyFont="1" applyBorder="1" applyAlignment="1">
      <alignment/>
    </xf>
    <xf numFmtId="0" fontId="7" fillId="0" borderId="21" xfId="61" applyBorder="1" applyAlignment="1">
      <alignment horizontal="justify"/>
      <protection/>
    </xf>
    <xf numFmtId="0" fontId="7" fillId="0" borderId="14" xfId="61" applyBorder="1" applyAlignment="1">
      <alignment horizontal="center"/>
      <protection/>
    </xf>
    <xf numFmtId="165" fontId="7" fillId="0" borderId="15" xfId="42" applyNumberFormat="1" applyFont="1" applyBorder="1" applyAlignment="1">
      <alignment/>
    </xf>
    <xf numFmtId="0" fontId="7" fillId="0" borderId="21" xfId="61" applyBorder="1">
      <alignment/>
      <protection/>
    </xf>
    <xf numFmtId="0" fontId="7" fillId="0" borderId="21" xfId="61" applyBorder="1" applyAlignment="1">
      <alignment wrapText="1"/>
      <protection/>
    </xf>
    <xf numFmtId="165" fontId="7" fillId="0" borderId="15" xfId="42" applyNumberFormat="1" applyFont="1" applyFill="1" applyBorder="1" applyAlignment="1">
      <alignment/>
    </xf>
    <xf numFmtId="0" fontId="5" fillId="0" borderId="84" xfId="61" applyFont="1" applyBorder="1">
      <alignment/>
      <protection/>
    </xf>
    <xf numFmtId="0" fontId="5" fillId="0" borderId="16" xfId="61" applyFont="1" applyBorder="1" applyAlignment="1">
      <alignment horizontal="center"/>
      <protection/>
    </xf>
    <xf numFmtId="165" fontId="5" fillId="0" borderId="85" xfId="42" applyNumberFormat="1" applyFont="1" applyBorder="1" applyAlignment="1">
      <alignment/>
    </xf>
    <xf numFmtId="0" fontId="7" fillId="0" borderId="86" xfId="0" applyFont="1" applyBorder="1" applyAlignment="1">
      <alignment horizontal="center"/>
    </xf>
    <xf numFmtId="43" fontId="7" fillId="0" borderId="50" xfId="40" applyFont="1" applyBorder="1" applyAlignment="1">
      <alignment/>
    </xf>
    <xf numFmtId="43" fontId="7" fillId="0" borderId="56" xfId="40" applyFont="1" applyBorder="1" applyAlignment="1">
      <alignment/>
    </xf>
    <xf numFmtId="0" fontId="0" fillId="33" borderId="0" xfId="0" applyFill="1" applyBorder="1" applyAlignment="1">
      <alignment/>
    </xf>
    <xf numFmtId="0" fontId="13" fillId="0" borderId="33" xfId="0" applyFont="1" applyBorder="1" applyAlignment="1">
      <alignment horizontal="center" vertical="center" wrapText="1"/>
    </xf>
    <xf numFmtId="43" fontId="5" fillId="33" borderId="54" xfId="42" applyFont="1" applyFill="1" applyBorder="1" applyAlignment="1">
      <alignment/>
    </xf>
    <xf numFmtId="43" fontId="5" fillId="33" borderId="87" xfId="42" applyFont="1" applyFill="1" applyBorder="1" applyAlignment="1">
      <alignment/>
    </xf>
    <xf numFmtId="41" fontId="7" fillId="33" borderId="14" xfId="42" applyNumberFormat="1" applyFont="1" applyFill="1" applyBorder="1" applyAlignment="1">
      <alignment horizontal="center"/>
    </xf>
    <xf numFmtId="41" fontId="7" fillId="33" borderId="29" xfId="42" applyNumberFormat="1" applyFont="1" applyFill="1" applyBorder="1" applyAlignment="1">
      <alignment horizontal="center"/>
    </xf>
    <xf numFmtId="41" fontId="7" fillId="33" borderId="14" xfId="42" applyNumberFormat="1" applyFont="1" applyFill="1" applyBorder="1" applyAlignment="1">
      <alignment/>
    </xf>
    <xf numFmtId="41" fontId="7" fillId="33" borderId="23" xfId="42" applyNumberFormat="1" applyFont="1" applyFill="1" applyBorder="1" applyAlignment="1">
      <alignment/>
    </xf>
    <xf numFmtId="41" fontId="5" fillId="33" borderId="27" xfId="42" applyNumberFormat="1" applyFont="1" applyFill="1" applyBorder="1" applyAlignment="1">
      <alignment/>
    </xf>
    <xf numFmtId="41" fontId="0" fillId="0" borderId="14" xfId="42" applyNumberFormat="1" applyFont="1" applyBorder="1" applyAlignment="1">
      <alignment/>
    </xf>
    <xf numFmtId="41" fontId="0" fillId="33" borderId="14" xfId="42" applyNumberFormat="1" applyFont="1" applyFill="1" applyBorder="1" applyAlignment="1">
      <alignment/>
    </xf>
    <xf numFmtId="41" fontId="0" fillId="0" borderId="15" xfId="42" applyNumberFormat="1" applyFont="1" applyBorder="1" applyAlignment="1">
      <alignment/>
    </xf>
    <xf numFmtId="41" fontId="0" fillId="0" borderId="0" xfId="42" applyNumberFormat="1" applyFont="1" applyAlignment="1">
      <alignment/>
    </xf>
    <xf numFmtId="41" fontId="1" fillId="0" borderId="23" xfId="42" applyNumberFormat="1" applyFont="1" applyBorder="1" applyAlignment="1">
      <alignment/>
    </xf>
    <xf numFmtId="41" fontId="1" fillId="33" borderId="23" xfId="42" applyNumberFormat="1" applyFont="1" applyFill="1" applyBorder="1" applyAlignment="1">
      <alignment/>
    </xf>
    <xf numFmtId="41" fontId="1" fillId="0" borderId="24" xfId="42" applyNumberFormat="1" applyFont="1" applyBorder="1" applyAlignment="1">
      <alignment/>
    </xf>
    <xf numFmtId="41" fontId="1" fillId="0" borderId="16" xfId="42" applyNumberFormat="1" applyFont="1" applyBorder="1" applyAlignment="1">
      <alignment/>
    </xf>
    <xf numFmtId="41" fontId="1" fillId="33" borderId="16" xfId="42" applyNumberFormat="1" applyFont="1" applyFill="1" applyBorder="1" applyAlignment="1">
      <alignment/>
    </xf>
    <xf numFmtId="41" fontId="1" fillId="0" borderId="85" xfId="42" applyNumberFormat="1" applyFont="1" applyBorder="1" applyAlignment="1">
      <alignment/>
    </xf>
    <xf numFmtId="41" fontId="1" fillId="0" borderId="52" xfId="0" applyNumberFormat="1" applyFont="1" applyBorder="1" applyAlignment="1">
      <alignment/>
    </xf>
    <xf numFmtId="41" fontId="1" fillId="0" borderId="20" xfId="42" applyNumberFormat="1" applyFont="1" applyBorder="1" applyAlignment="1">
      <alignment/>
    </xf>
    <xf numFmtId="41" fontId="1" fillId="0" borderId="15" xfId="42" applyNumberFormat="1" applyFont="1" applyBorder="1" applyAlignment="1">
      <alignment/>
    </xf>
    <xf numFmtId="41" fontId="0" fillId="0" borderId="29" xfId="42" applyNumberFormat="1" applyFont="1" applyBorder="1" applyAlignment="1">
      <alignment/>
    </xf>
    <xf numFmtId="41" fontId="0" fillId="33" borderId="29" xfId="42" applyNumberFormat="1" applyFont="1" applyFill="1" applyBorder="1" applyAlignment="1">
      <alignment/>
    </xf>
    <xf numFmtId="41" fontId="0" fillId="0" borderId="20" xfId="42" applyNumberFormat="1" applyFont="1" applyBorder="1" applyAlignment="1">
      <alignment/>
    </xf>
    <xf numFmtId="41" fontId="0" fillId="33" borderId="14" xfId="42" applyNumberFormat="1" applyFont="1" applyFill="1" applyBorder="1" applyAlignment="1">
      <alignment/>
    </xf>
    <xf numFmtId="41" fontId="7" fillId="0" borderId="17" xfId="40" applyNumberFormat="1" applyFont="1" applyBorder="1" applyAlignment="1">
      <alignment horizontal="center"/>
    </xf>
    <xf numFmtId="41" fontId="7" fillId="0" borderId="10" xfId="40" applyNumberFormat="1" applyFont="1" applyBorder="1" applyAlignment="1">
      <alignment horizontal="center"/>
    </xf>
    <xf numFmtId="41" fontId="5" fillId="0" borderId="28" xfId="40" applyNumberFormat="1" applyFont="1" applyFill="1" applyBorder="1" applyAlignment="1">
      <alignment horizontal="right"/>
    </xf>
    <xf numFmtId="41" fontId="7" fillId="0" borderId="26" xfId="40" applyNumberFormat="1" applyFont="1" applyBorder="1" applyAlignment="1">
      <alignment/>
    </xf>
    <xf numFmtId="41" fontId="1" fillId="0" borderId="28" xfId="40" applyNumberFormat="1" applyFont="1" applyBorder="1" applyAlignment="1">
      <alignment/>
    </xf>
    <xf numFmtId="43" fontId="7" fillId="0" borderId="88" xfId="40" applyFont="1" applyBorder="1" applyAlignment="1">
      <alignment/>
    </xf>
    <xf numFmtId="43" fontId="7" fillId="33" borderId="42" xfId="40" applyFont="1" applyFill="1" applyBorder="1" applyAlignment="1">
      <alignment/>
    </xf>
    <xf numFmtId="43" fontId="7" fillId="0" borderId="89" xfId="40" applyFont="1" applyBorder="1" applyAlignment="1">
      <alignment/>
    </xf>
    <xf numFmtId="41" fontId="5" fillId="0" borderId="28" xfId="0" applyNumberFormat="1" applyFont="1" applyBorder="1" applyAlignment="1">
      <alignment vertical="center" wrapText="1"/>
    </xf>
    <xf numFmtId="41" fontId="5" fillId="0" borderId="12" xfId="40" applyNumberFormat="1" applyFont="1" applyBorder="1" applyAlignment="1">
      <alignment horizontal="right"/>
    </xf>
    <xf numFmtId="41" fontId="5" fillId="0" borderId="31" xfId="40" applyNumberFormat="1" applyFont="1" applyBorder="1" applyAlignment="1">
      <alignment horizontal="right"/>
    </xf>
    <xf numFmtId="41" fontId="7" fillId="0" borderId="29" xfId="40" applyNumberFormat="1" applyFont="1" applyFill="1" applyBorder="1" applyAlignment="1">
      <alignment/>
    </xf>
    <xf numFmtId="41" fontId="7" fillId="0" borderId="14" xfId="40" applyNumberFormat="1" applyFont="1" applyFill="1" applyBorder="1" applyAlignment="1">
      <alignment/>
    </xf>
    <xf numFmtId="41" fontId="7" fillId="0" borderId="14" xfId="40" applyNumberFormat="1" applyFont="1" applyFill="1" applyBorder="1" applyAlignment="1">
      <alignment/>
    </xf>
    <xf numFmtId="41" fontId="5" fillId="0" borderId="25" xfId="40" applyNumberFormat="1" applyFont="1" applyBorder="1" applyAlignment="1">
      <alignment/>
    </xf>
    <xf numFmtId="41" fontId="7" fillId="0" borderId="90" xfId="40" applyNumberFormat="1" applyFont="1" applyBorder="1" applyAlignment="1">
      <alignment/>
    </xf>
    <xf numFmtId="41" fontId="7" fillId="0" borderId="84" xfId="40" applyNumberFormat="1" applyFont="1" applyBorder="1" applyAlignment="1">
      <alignment/>
    </xf>
    <xf numFmtId="41" fontId="5" fillId="0" borderId="13" xfId="40" applyNumberFormat="1" applyFont="1" applyBorder="1" applyAlignment="1">
      <alignment/>
    </xf>
    <xf numFmtId="165" fontId="18" fillId="0" borderId="91" xfId="42" applyNumberFormat="1" applyFont="1" applyFill="1" applyBorder="1" applyAlignment="1">
      <alignment/>
    </xf>
    <xf numFmtId="3" fontId="7" fillId="33" borderId="29" xfId="0" applyNumberFormat="1" applyFont="1" applyFill="1" applyBorder="1" applyAlignment="1">
      <alignment horizontal="center" vertical="center"/>
    </xf>
    <xf numFmtId="3" fontId="7" fillId="33" borderId="42" xfId="0" applyNumberFormat="1" applyFont="1" applyFill="1" applyBorder="1" applyAlignment="1">
      <alignment horizontal="center" vertical="center"/>
    </xf>
    <xf numFmtId="3" fontId="7" fillId="33" borderId="14" xfId="0" applyNumberFormat="1" applyFont="1" applyFill="1" applyBorder="1" applyAlignment="1">
      <alignment horizontal="center" vertical="center"/>
    </xf>
    <xf numFmtId="165" fontId="7" fillId="33" borderId="14" xfId="40" applyNumberFormat="1" applyFont="1" applyFill="1" applyBorder="1" applyAlignment="1">
      <alignment horizontal="center" vertical="center"/>
    </xf>
    <xf numFmtId="41" fontId="0" fillId="0" borderId="0" xfId="0" applyNumberFormat="1" applyAlignment="1">
      <alignment/>
    </xf>
    <xf numFmtId="0" fontId="5" fillId="0" borderId="14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vertical="center" wrapText="1"/>
    </xf>
    <xf numFmtId="41" fontId="7" fillId="0" borderId="14" xfId="40" applyNumberFormat="1" applyFont="1" applyBorder="1" applyAlignment="1">
      <alignment/>
    </xf>
    <xf numFmtId="41" fontId="1" fillId="0" borderId="14" xfId="40" applyNumberFormat="1" applyFont="1" applyBorder="1" applyAlignment="1">
      <alignment/>
    </xf>
    <xf numFmtId="41" fontId="7" fillId="0" borderId="77" xfId="40" applyNumberFormat="1" applyFont="1" applyBorder="1" applyAlignment="1">
      <alignment horizontal="right"/>
    </xf>
    <xf numFmtId="41" fontId="7" fillId="0" borderId="80" xfId="40" applyNumberFormat="1" applyFont="1" applyBorder="1" applyAlignment="1">
      <alignment horizontal="right"/>
    </xf>
    <xf numFmtId="0" fontId="73" fillId="0" borderId="92" xfId="60" applyFont="1" applyFill="1" applyBorder="1" applyAlignment="1">
      <alignment horizontal="justify" vertical="center" wrapText="1"/>
    </xf>
    <xf numFmtId="41" fontId="7" fillId="0" borderId="93" xfId="40" applyNumberFormat="1" applyFont="1" applyBorder="1" applyAlignment="1">
      <alignment horizontal="right"/>
    </xf>
    <xf numFmtId="43" fontId="5" fillId="0" borderId="93" xfId="40" applyFont="1" applyBorder="1" applyAlignment="1">
      <alignment horizontal="right"/>
    </xf>
    <xf numFmtId="43" fontId="5" fillId="0" borderId="93" xfId="40" applyFont="1" applyBorder="1" applyAlignment="1">
      <alignment/>
    </xf>
    <xf numFmtId="43" fontId="5" fillId="0" borderId="94" xfId="40" applyFont="1" applyBorder="1" applyAlignment="1">
      <alignment/>
    </xf>
    <xf numFmtId="0" fontId="7" fillId="0" borderId="25" xfId="0" applyFont="1" applyBorder="1" applyAlignment="1">
      <alignment vertical="center" wrapText="1"/>
    </xf>
    <xf numFmtId="41" fontId="7" fillId="0" borderId="27" xfId="4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43" fontId="25" fillId="0" borderId="0" xfId="40" applyFont="1" applyFill="1" applyBorder="1" applyAlignment="1" applyProtection="1">
      <alignment vertical="center"/>
      <protection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/>
    </xf>
    <xf numFmtId="43" fontId="24" fillId="0" borderId="0" xfId="40" applyFont="1" applyBorder="1" applyAlignment="1">
      <alignment/>
    </xf>
    <xf numFmtId="0" fontId="24" fillId="0" borderId="0" xfId="0" applyFont="1" applyBorder="1" applyAlignment="1">
      <alignment horizontal="center"/>
    </xf>
    <xf numFmtId="0" fontId="23" fillId="0" borderId="0" xfId="62" applyFont="1" applyFill="1" applyBorder="1" applyAlignment="1" applyProtection="1">
      <alignment horizontal="center" vertical="center" wrapText="1"/>
      <protection/>
    </xf>
    <xf numFmtId="43" fontId="23" fillId="0" borderId="0" xfId="40" applyFont="1" applyFill="1" applyBorder="1" applyAlignment="1" applyProtection="1">
      <alignment vertical="center" wrapText="1"/>
      <protection/>
    </xf>
    <xf numFmtId="43" fontId="27" fillId="0" borderId="0" xfId="40" applyFont="1" applyFill="1" applyBorder="1" applyAlignment="1" applyProtection="1">
      <alignment vertical="center" wrapText="1"/>
      <protection/>
    </xf>
    <xf numFmtId="0" fontId="28" fillId="0" borderId="0" xfId="0" applyFont="1" applyBorder="1" applyAlignment="1">
      <alignment/>
    </xf>
    <xf numFmtId="43" fontId="29" fillId="0" borderId="0" xfId="40" applyFont="1" applyFill="1" applyBorder="1" applyAlignment="1" applyProtection="1">
      <alignment vertical="center" wrapText="1"/>
      <protection locked="0"/>
    </xf>
    <xf numFmtId="43" fontId="29" fillId="0" borderId="0" xfId="40" applyFont="1" applyFill="1" applyBorder="1" applyAlignment="1" applyProtection="1">
      <alignment vertical="center" wrapText="1"/>
      <protection/>
    </xf>
    <xf numFmtId="43" fontId="27" fillId="0" borderId="0" xfId="40" applyFont="1" applyFill="1" applyBorder="1" applyAlignment="1" applyProtection="1">
      <alignment vertical="center" wrapText="1"/>
      <protection locked="0"/>
    </xf>
    <xf numFmtId="43" fontId="23" fillId="0" borderId="0" xfId="40" applyFont="1" applyFill="1" applyBorder="1" applyAlignment="1" applyProtection="1">
      <alignment vertical="center" wrapText="1"/>
      <protection/>
    </xf>
    <xf numFmtId="43" fontId="23" fillId="0" borderId="0" xfId="40" applyFont="1" applyFill="1" applyBorder="1" applyAlignment="1" applyProtection="1">
      <alignment vertical="center" wrapText="1"/>
      <protection locked="0"/>
    </xf>
    <xf numFmtId="0" fontId="31" fillId="0" borderId="0" xfId="0" applyFont="1" applyBorder="1" applyAlignment="1">
      <alignment/>
    </xf>
    <xf numFmtId="43" fontId="31" fillId="0" borderId="0" xfId="40" applyFont="1" applyBorder="1" applyAlignment="1">
      <alignment/>
    </xf>
    <xf numFmtId="43" fontId="32" fillId="0" borderId="0" xfId="40" applyFont="1" applyFill="1" applyBorder="1" applyAlignment="1" applyProtection="1">
      <alignment vertical="center" wrapText="1"/>
      <protection/>
    </xf>
    <xf numFmtId="0" fontId="29" fillId="0" borderId="0" xfId="62" applyFont="1" applyFill="1" applyBorder="1" applyAlignment="1" applyProtection="1">
      <alignment horizontal="center" vertical="center" wrapText="1"/>
      <protection locked="0"/>
    </xf>
    <xf numFmtId="0" fontId="23" fillId="0" borderId="0" xfId="62" applyFont="1" applyFill="1" applyBorder="1" applyAlignment="1" applyProtection="1">
      <alignment horizontal="center" vertical="center" wrapText="1"/>
      <protection locked="0"/>
    </xf>
    <xf numFmtId="43" fontId="23" fillId="0" borderId="0" xfId="40" applyFont="1" applyFill="1" applyBorder="1" applyAlignment="1" applyProtection="1">
      <alignment horizontal="left" indent="1"/>
      <protection/>
    </xf>
    <xf numFmtId="0" fontId="33" fillId="0" borderId="0" xfId="0" applyFont="1" applyBorder="1" applyAlignment="1">
      <alignment/>
    </xf>
    <xf numFmtId="43" fontId="32" fillId="0" borderId="0" xfId="40" applyFont="1" applyFill="1" applyBorder="1" applyAlignment="1" applyProtection="1">
      <alignment horizontal="center"/>
      <protection/>
    </xf>
    <xf numFmtId="3" fontId="24" fillId="0" borderId="0" xfId="0" applyNumberFormat="1" applyFont="1" applyBorder="1" applyAlignment="1">
      <alignment/>
    </xf>
    <xf numFmtId="0" fontId="23" fillId="0" borderId="14" xfId="62" applyFont="1" applyFill="1" applyBorder="1" applyAlignment="1" applyProtection="1">
      <alignment horizontal="center" vertical="center" wrapText="1"/>
      <protection/>
    </xf>
    <xf numFmtId="41" fontId="23" fillId="0" borderId="14" xfId="40" applyNumberFormat="1" applyFont="1" applyFill="1" applyBorder="1" applyAlignment="1" applyProtection="1">
      <alignment vertical="center" wrapText="1"/>
      <protection/>
    </xf>
    <xf numFmtId="41" fontId="27" fillId="0" borderId="14" xfId="40" applyNumberFormat="1" applyFont="1" applyFill="1" applyBorder="1" applyAlignment="1" applyProtection="1">
      <alignment vertical="center" wrapText="1"/>
      <protection/>
    </xf>
    <xf numFmtId="41" fontId="29" fillId="0" borderId="14" xfId="40" applyNumberFormat="1" applyFont="1" applyFill="1" applyBorder="1" applyAlignment="1" applyProtection="1">
      <alignment vertical="center" wrapText="1"/>
      <protection/>
    </xf>
    <xf numFmtId="41" fontId="23" fillId="0" borderId="14" xfId="40" applyNumberFormat="1" applyFont="1" applyFill="1" applyBorder="1" applyAlignment="1" applyProtection="1">
      <alignment horizontal="center" vertical="center" wrapText="1"/>
      <protection/>
    </xf>
    <xf numFmtId="41" fontId="23" fillId="33" borderId="14" xfId="40" applyNumberFormat="1" applyFont="1" applyFill="1" applyBorder="1" applyAlignment="1" applyProtection="1">
      <alignment vertical="center" wrapText="1"/>
      <protection/>
    </xf>
    <xf numFmtId="41" fontId="29" fillId="33" borderId="14" xfId="40" applyNumberFormat="1" applyFont="1" applyFill="1" applyBorder="1" applyAlignment="1" applyProtection="1">
      <alignment vertical="center" wrapText="1"/>
      <protection/>
    </xf>
    <xf numFmtId="41" fontId="31" fillId="0" borderId="14" xfId="40" applyNumberFormat="1" applyFont="1" applyBorder="1" applyAlignment="1">
      <alignment horizontal="center" vertical="center"/>
    </xf>
    <xf numFmtId="41" fontId="32" fillId="0" borderId="14" xfId="40" applyNumberFormat="1" applyFont="1" applyFill="1" applyBorder="1" applyAlignment="1" applyProtection="1">
      <alignment vertical="center" wrapText="1"/>
      <protection/>
    </xf>
    <xf numFmtId="41" fontId="23" fillId="0" borderId="14" xfId="62" applyNumberFormat="1" applyFont="1" applyFill="1" applyBorder="1" applyAlignment="1" applyProtection="1">
      <alignment vertical="center"/>
      <protection/>
    </xf>
    <xf numFmtId="0" fontId="29" fillId="0" borderId="14" xfId="62" applyFont="1" applyFill="1" applyBorder="1" applyAlignment="1" applyProtection="1">
      <alignment vertical="center"/>
      <protection/>
    </xf>
    <xf numFmtId="41" fontId="23" fillId="0" borderId="14" xfId="40" applyNumberFormat="1" applyFont="1" applyFill="1" applyBorder="1" applyAlignment="1" applyProtection="1">
      <alignment/>
      <protection/>
    </xf>
    <xf numFmtId="41" fontId="32" fillId="0" borderId="14" xfId="40" applyNumberFormat="1" applyFont="1" applyFill="1" applyBorder="1" applyAlignment="1" applyProtection="1">
      <alignment/>
      <protection/>
    </xf>
    <xf numFmtId="41" fontId="29" fillId="0" borderId="14" xfId="40" applyNumberFormat="1" applyFont="1" applyFill="1" applyBorder="1" applyAlignment="1" applyProtection="1">
      <alignment/>
      <protection/>
    </xf>
    <xf numFmtId="165" fontId="23" fillId="0" borderId="14" xfId="40" applyNumberFormat="1" applyFont="1" applyFill="1" applyBorder="1" applyAlignment="1" applyProtection="1">
      <alignment horizontal="center" vertical="center" wrapText="1"/>
      <protection/>
    </xf>
    <xf numFmtId="165" fontId="23" fillId="0" borderId="14" xfId="40" applyNumberFormat="1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>
      <alignment/>
    </xf>
    <xf numFmtId="3" fontId="24" fillId="0" borderId="14" xfId="0" applyNumberFormat="1" applyFont="1" applyBorder="1" applyAlignment="1">
      <alignment/>
    </xf>
    <xf numFmtId="41" fontId="29" fillId="0" borderId="14" xfId="40" applyNumberFormat="1" applyFont="1" applyFill="1" applyBorder="1" applyAlignment="1" applyProtection="1">
      <alignment vertical="center" wrapText="1"/>
      <protection/>
    </xf>
    <xf numFmtId="0" fontId="6" fillId="0" borderId="14" xfId="62" applyFont="1" applyFill="1" applyBorder="1" applyAlignment="1" applyProtection="1">
      <alignment horizontal="center" vertical="center" wrapText="1"/>
      <protection/>
    </xf>
    <xf numFmtId="3" fontId="24" fillId="0" borderId="0" xfId="0" applyNumberFormat="1" applyFont="1" applyBorder="1" applyAlignment="1">
      <alignment/>
    </xf>
    <xf numFmtId="0" fontId="1" fillId="0" borderId="30" xfId="0" applyFont="1" applyBorder="1" applyAlignment="1">
      <alignment horizontal="left" vertical="center"/>
    </xf>
    <xf numFmtId="43" fontId="5" fillId="33" borderId="31" xfId="40" applyFont="1" applyFill="1" applyBorder="1" applyAlignment="1">
      <alignment/>
    </xf>
    <xf numFmtId="3" fontId="5" fillId="33" borderId="41" xfId="0" applyNumberFormat="1" applyFont="1" applyFill="1" applyBorder="1" applyAlignment="1">
      <alignment horizontal="center"/>
    </xf>
    <xf numFmtId="0" fontId="5" fillId="0" borderId="90" xfId="0" applyFont="1" applyBorder="1" applyAlignment="1">
      <alignment horizontal="left" vertical="center" wrapText="1"/>
    </xf>
    <xf numFmtId="0" fontId="0" fillId="0" borderId="54" xfId="0" applyBorder="1" applyAlignment="1">
      <alignment/>
    </xf>
    <xf numFmtId="3" fontId="5" fillId="33" borderId="85" xfId="0" applyNumberFormat="1" applyFont="1" applyFill="1" applyBorder="1" applyAlignment="1">
      <alignment horizontal="center"/>
    </xf>
    <xf numFmtId="0" fontId="0" fillId="0" borderId="58" xfId="0" applyBorder="1" applyAlignment="1">
      <alignment/>
    </xf>
    <xf numFmtId="3" fontId="7" fillId="33" borderId="42" xfId="0" applyNumberFormat="1" applyFont="1" applyFill="1" applyBorder="1" applyAlignment="1">
      <alignment horizontal="center"/>
    </xf>
    <xf numFmtId="3" fontId="5" fillId="33" borderId="43" xfId="0" applyNumberFormat="1" applyFont="1" applyFill="1" applyBorder="1" applyAlignment="1">
      <alignment horizontal="center"/>
    </xf>
    <xf numFmtId="0" fontId="1" fillId="0" borderId="58" xfId="0" applyFont="1" applyBorder="1" applyAlignment="1">
      <alignment/>
    </xf>
    <xf numFmtId="0" fontId="0" fillId="0" borderId="58" xfId="0" applyFont="1" applyBorder="1" applyAlignment="1">
      <alignment/>
    </xf>
    <xf numFmtId="3" fontId="0" fillId="0" borderId="58" xfId="0" applyNumberFormat="1" applyBorder="1" applyAlignment="1">
      <alignment/>
    </xf>
    <xf numFmtId="49" fontId="14" fillId="0" borderId="95" xfId="0" applyNumberFormat="1" applyFont="1" applyBorder="1" applyAlignment="1">
      <alignment horizontal="center" vertical="center" wrapText="1"/>
    </xf>
    <xf numFmtId="0" fontId="17" fillId="0" borderId="46" xfId="0" applyFont="1" applyBorder="1" applyAlignment="1">
      <alignment horizontal="left" vertical="center"/>
    </xf>
    <xf numFmtId="43" fontId="1" fillId="0" borderId="46" xfId="42" applyFont="1" applyBorder="1" applyAlignment="1">
      <alignment/>
    </xf>
    <xf numFmtId="167" fontId="29" fillId="0" borderId="14" xfId="40" applyNumberFormat="1" applyFont="1" applyFill="1" applyBorder="1" applyAlignment="1" applyProtection="1">
      <alignment horizontal="right" vertical="center" wrapText="1"/>
      <protection/>
    </xf>
    <xf numFmtId="167" fontId="27" fillId="0" borderId="14" xfId="40" applyNumberFormat="1" applyFont="1" applyFill="1" applyBorder="1" applyAlignment="1" applyProtection="1">
      <alignment horizontal="right" vertical="center" wrapText="1"/>
      <protection/>
    </xf>
    <xf numFmtId="167" fontId="23" fillId="0" borderId="14" xfId="40" applyNumberFormat="1" applyFont="1" applyFill="1" applyBorder="1" applyAlignment="1" applyProtection="1">
      <alignment horizontal="right" vertical="center" wrapText="1"/>
      <protection/>
    </xf>
    <xf numFmtId="0" fontId="23" fillId="0" borderId="56" xfId="62" applyFont="1" applyFill="1" applyBorder="1" applyAlignment="1" applyProtection="1">
      <alignment horizontal="center" vertical="center" wrapText="1"/>
      <protection/>
    </xf>
    <xf numFmtId="43" fontId="23" fillId="0" borderId="51" xfId="40" applyFont="1" applyFill="1" applyBorder="1" applyAlignment="1" applyProtection="1">
      <alignment horizontal="center" vertical="center" wrapText="1"/>
      <protection/>
    </xf>
    <xf numFmtId="0" fontId="23" fillId="0" borderId="35" xfId="62" applyFont="1" applyFill="1" applyBorder="1" applyAlignment="1" applyProtection="1">
      <alignment horizontal="center" vertical="center" wrapText="1"/>
      <protection/>
    </xf>
    <xf numFmtId="0" fontId="23" fillId="0" borderId="10" xfId="62" applyFont="1" applyFill="1" applyBorder="1" applyAlignment="1" applyProtection="1">
      <alignment horizontal="center" vertical="center" wrapText="1"/>
      <protection/>
    </xf>
    <xf numFmtId="0" fontId="24" fillId="0" borderId="56" xfId="0" applyFont="1" applyBorder="1" applyAlignment="1">
      <alignment horizontal="right"/>
    </xf>
    <xf numFmtId="43" fontId="24" fillId="0" borderId="51" xfId="40" applyFont="1" applyBorder="1" applyAlignment="1">
      <alignment/>
    </xf>
    <xf numFmtId="41" fontId="23" fillId="0" borderId="10" xfId="40" applyNumberFormat="1" applyFont="1" applyFill="1" applyBorder="1" applyAlignment="1" applyProtection="1">
      <alignment/>
      <protection/>
    </xf>
    <xf numFmtId="41" fontId="32" fillId="0" borderId="10" xfId="40" applyNumberFormat="1" applyFont="1" applyFill="1" applyBorder="1" applyAlignment="1" applyProtection="1">
      <alignment/>
      <protection/>
    </xf>
    <xf numFmtId="41" fontId="29" fillId="0" borderId="10" xfId="40" applyNumberFormat="1" applyFont="1" applyFill="1" applyBorder="1" applyAlignment="1" applyProtection="1">
      <alignment/>
      <protection/>
    </xf>
    <xf numFmtId="3" fontId="24" fillId="0" borderId="36" xfId="0" applyNumberFormat="1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96" xfId="0" applyFont="1" applyBorder="1" applyAlignment="1">
      <alignment horizontal="center"/>
    </xf>
    <xf numFmtId="0" fontId="26" fillId="0" borderId="57" xfId="62" applyFont="1" applyFill="1" applyBorder="1" applyAlignment="1" applyProtection="1">
      <alignment horizontal="right" vertical="center"/>
      <protection/>
    </xf>
    <xf numFmtId="0" fontId="23" fillId="0" borderId="42" xfId="62" applyFont="1" applyFill="1" applyBorder="1" applyAlignment="1" applyProtection="1">
      <alignment horizontal="center" vertical="center" wrapText="1"/>
      <protection/>
    </xf>
    <xf numFmtId="3" fontId="24" fillId="0" borderId="12" xfId="0" applyNumberFormat="1" applyFont="1" applyBorder="1" applyAlignment="1">
      <alignment/>
    </xf>
    <xf numFmtId="3" fontId="24" fillId="0" borderId="96" xfId="0" applyNumberFormat="1" applyFont="1" applyBorder="1" applyAlignment="1">
      <alignment horizontal="center"/>
    </xf>
    <xf numFmtId="3" fontId="24" fillId="0" borderId="57" xfId="0" applyNumberFormat="1" applyFont="1" applyBorder="1" applyAlignment="1">
      <alignment/>
    </xf>
    <xf numFmtId="0" fontId="23" fillId="0" borderId="89" xfId="62" applyFont="1" applyFill="1" applyBorder="1" applyAlignment="1" applyProtection="1">
      <alignment horizontal="center" vertical="center" wrapText="1"/>
      <protection/>
    </xf>
    <xf numFmtId="0" fontId="25" fillId="0" borderId="57" xfId="62" applyFont="1" applyFill="1" applyBorder="1" applyAlignment="1" applyProtection="1">
      <alignment horizontal="centerContinuous" vertical="center"/>
      <protection/>
    </xf>
    <xf numFmtId="0" fontId="23" fillId="0" borderId="12" xfId="0" applyFont="1" applyBorder="1" applyAlignment="1">
      <alignment horizontal="center"/>
    </xf>
    <xf numFmtId="0" fontId="23" fillId="0" borderId="96" xfId="0" applyFont="1" applyBorder="1" applyAlignment="1">
      <alignment horizontal="center"/>
    </xf>
    <xf numFmtId="1" fontId="19" fillId="0" borderId="73" xfId="0" applyNumberFormat="1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center"/>
    </xf>
    <xf numFmtId="41" fontId="23" fillId="0" borderId="14" xfId="62" applyNumberFormat="1" applyFont="1" applyFill="1" applyBorder="1" applyAlignment="1" applyProtection="1">
      <alignment wrapText="1"/>
      <protection/>
    </xf>
    <xf numFmtId="41" fontId="23" fillId="0" borderId="56" xfId="62" applyNumberFormat="1" applyFont="1" applyFill="1" applyBorder="1" applyAlignment="1" applyProtection="1">
      <alignment wrapText="1"/>
      <protection/>
    </xf>
    <xf numFmtId="41" fontId="23" fillId="0" borderId="10" xfId="40" applyNumberFormat="1" applyFont="1" applyFill="1" applyBorder="1" applyAlignment="1" applyProtection="1">
      <alignment wrapText="1"/>
      <protection/>
    </xf>
    <xf numFmtId="41" fontId="23" fillId="0" borderId="51" xfId="40" applyNumberFormat="1" applyFont="1" applyFill="1" applyBorder="1" applyAlignment="1" applyProtection="1">
      <alignment wrapText="1"/>
      <protection/>
    </xf>
    <xf numFmtId="41" fontId="27" fillId="0" borderId="56" xfId="62" applyNumberFormat="1" applyFont="1" applyFill="1" applyBorder="1" applyAlignment="1" applyProtection="1">
      <alignment wrapText="1"/>
      <protection/>
    </xf>
    <xf numFmtId="41" fontId="27" fillId="0" borderId="10" xfId="40" applyNumberFormat="1" applyFont="1" applyFill="1" applyBorder="1" applyAlignment="1" applyProtection="1">
      <alignment wrapText="1"/>
      <protection/>
    </xf>
    <xf numFmtId="41" fontId="27" fillId="0" borderId="51" xfId="40" applyNumberFormat="1" applyFont="1" applyFill="1" applyBorder="1" applyAlignment="1" applyProtection="1">
      <alignment wrapText="1"/>
      <protection/>
    </xf>
    <xf numFmtId="41" fontId="29" fillId="0" borderId="56" xfId="62" applyNumberFormat="1" applyFont="1" applyFill="1" applyBorder="1" applyAlignment="1" applyProtection="1">
      <alignment wrapText="1"/>
      <protection/>
    </xf>
    <xf numFmtId="41" fontId="29" fillId="0" borderId="10" xfId="40" applyNumberFormat="1" applyFont="1" applyFill="1" applyBorder="1" applyAlignment="1" applyProtection="1">
      <alignment wrapText="1"/>
      <protection/>
    </xf>
    <xf numFmtId="41" fontId="29" fillId="0" borderId="51" xfId="40" applyNumberFormat="1" applyFont="1" applyFill="1" applyBorder="1" applyAlignment="1" applyProtection="1">
      <alignment wrapText="1"/>
      <protection locked="0"/>
    </xf>
    <xf numFmtId="41" fontId="74" fillId="0" borderId="56" xfId="60" applyNumberFormat="1" applyFont="1" applyFill="1" applyBorder="1" applyAlignment="1">
      <alignment wrapText="1"/>
    </xf>
    <xf numFmtId="41" fontId="23" fillId="0" borderId="56" xfId="62" applyNumberFormat="1" applyFont="1" applyFill="1" applyBorder="1" applyAlignment="1" applyProtection="1">
      <alignment wrapText="1"/>
      <protection/>
    </xf>
    <xf numFmtId="41" fontId="23" fillId="0" borderId="10" xfId="40" applyNumberFormat="1" applyFont="1" applyFill="1" applyBorder="1" applyAlignment="1" applyProtection="1">
      <alignment wrapText="1"/>
      <protection/>
    </xf>
    <xf numFmtId="41" fontId="23" fillId="0" borderId="51" xfId="40" applyNumberFormat="1" applyFont="1" applyFill="1" applyBorder="1" applyAlignment="1" applyProtection="1">
      <alignment wrapText="1"/>
      <protection/>
    </xf>
    <xf numFmtId="41" fontId="29" fillId="0" borderId="51" xfId="40" applyNumberFormat="1" applyFont="1" applyFill="1" applyBorder="1" applyAlignment="1" applyProtection="1">
      <alignment wrapText="1"/>
      <protection/>
    </xf>
    <xf numFmtId="41" fontId="30" fillId="0" borderId="56" xfId="62" applyNumberFormat="1" applyFont="1" applyFill="1" applyBorder="1" applyAlignment="1" applyProtection="1">
      <alignment wrapText="1"/>
      <protection/>
    </xf>
    <xf numFmtId="41" fontId="23" fillId="33" borderId="10" xfId="40" applyNumberFormat="1" applyFont="1" applyFill="1" applyBorder="1" applyAlignment="1" applyProtection="1">
      <alignment wrapText="1"/>
      <protection/>
    </xf>
    <xf numFmtId="41" fontId="23" fillId="33" borderId="51" xfId="40" applyNumberFormat="1" applyFont="1" applyFill="1" applyBorder="1" applyAlignment="1" applyProtection="1">
      <alignment wrapText="1"/>
      <protection/>
    </xf>
    <xf numFmtId="41" fontId="29" fillId="33" borderId="10" xfId="40" applyNumberFormat="1" applyFont="1" applyFill="1" applyBorder="1" applyAlignment="1" applyProtection="1">
      <alignment wrapText="1"/>
      <protection/>
    </xf>
    <xf numFmtId="41" fontId="29" fillId="33" borderId="51" xfId="40" applyNumberFormat="1" applyFont="1" applyFill="1" applyBorder="1" applyAlignment="1" applyProtection="1">
      <alignment wrapText="1"/>
      <protection/>
    </xf>
    <xf numFmtId="41" fontId="31" fillId="0" borderId="10" xfId="40" applyNumberFormat="1" applyFont="1" applyBorder="1" applyAlignment="1">
      <alignment/>
    </xf>
    <xf numFmtId="41" fontId="31" fillId="0" borderId="51" xfId="40" applyNumberFormat="1" applyFont="1" applyBorder="1" applyAlignment="1">
      <alignment/>
    </xf>
    <xf numFmtId="41" fontId="32" fillId="0" borderId="10" xfId="40" applyNumberFormat="1" applyFont="1" applyFill="1" applyBorder="1" applyAlignment="1" applyProtection="1">
      <alignment wrapText="1"/>
      <protection/>
    </xf>
    <xf numFmtId="41" fontId="32" fillId="0" borderId="51" xfId="40" applyNumberFormat="1" applyFont="1" applyFill="1" applyBorder="1" applyAlignment="1" applyProtection="1">
      <alignment wrapText="1"/>
      <protection/>
    </xf>
    <xf numFmtId="41" fontId="29" fillId="0" borderId="56" xfId="62" applyNumberFormat="1" applyFont="1" applyFill="1" applyBorder="1" applyAlignment="1" applyProtection="1">
      <alignment wrapText="1"/>
      <protection/>
    </xf>
    <xf numFmtId="41" fontId="29" fillId="0" borderId="10" xfId="40" applyNumberFormat="1" applyFont="1" applyFill="1" applyBorder="1" applyAlignment="1" applyProtection="1">
      <alignment wrapText="1"/>
      <protection/>
    </xf>
    <xf numFmtId="41" fontId="23" fillId="0" borderId="14" xfId="62" applyNumberFormat="1" applyFont="1" applyFill="1" applyBorder="1" applyAlignment="1" applyProtection="1">
      <alignment/>
      <protection/>
    </xf>
    <xf numFmtId="41" fontId="23" fillId="0" borderId="56" xfId="62" applyNumberFormat="1" applyFont="1" applyFill="1" applyBorder="1" applyAlignment="1" applyProtection="1">
      <alignment/>
      <protection/>
    </xf>
    <xf numFmtId="41" fontId="23" fillId="0" borderId="10" xfId="62" applyNumberFormat="1" applyFont="1" applyFill="1" applyBorder="1" applyAlignment="1" applyProtection="1">
      <alignment/>
      <protection/>
    </xf>
    <xf numFmtId="41" fontId="29" fillId="0" borderId="51" xfId="62" applyNumberFormat="1" applyFont="1" applyFill="1" applyBorder="1" applyAlignment="1" applyProtection="1">
      <alignment/>
      <protection/>
    </xf>
    <xf numFmtId="41" fontId="29" fillId="0" borderId="14" xfId="62" applyNumberFormat="1" applyFont="1" applyFill="1" applyBorder="1" applyAlignment="1" applyProtection="1">
      <alignment/>
      <protection/>
    </xf>
    <xf numFmtId="41" fontId="29" fillId="0" borderId="56" xfId="62" applyNumberFormat="1" applyFont="1" applyFill="1" applyBorder="1" applyAlignment="1" applyProtection="1">
      <alignment/>
      <protection/>
    </xf>
    <xf numFmtId="41" fontId="29" fillId="0" borderId="36" xfId="62" applyNumberFormat="1" applyFont="1" applyFill="1" applyBorder="1" applyAlignment="1" applyProtection="1">
      <alignment/>
      <protection/>
    </xf>
    <xf numFmtId="41" fontId="23" fillId="0" borderId="35" xfId="62" applyNumberFormat="1" applyFont="1" applyFill="1" applyBorder="1" applyAlignment="1" applyProtection="1">
      <alignment wrapText="1"/>
      <protection/>
    </xf>
    <xf numFmtId="41" fontId="6" fillId="0" borderId="10" xfId="62" applyNumberFormat="1" applyFont="1" applyFill="1" applyBorder="1" applyAlignment="1" applyProtection="1">
      <alignment wrapText="1"/>
      <protection/>
    </xf>
    <xf numFmtId="41" fontId="23" fillId="0" borderId="56" xfId="62" applyNumberFormat="1" applyFont="1" applyFill="1" applyBorder="1" applyAlignment="1" applyProtection="1">
      <alignment/>
      <protection/>
    </xf>
    <xf numFmtId="41" fontId="23" fillId="0" borderId="51" xfId="40" applyNumberFormat="1" applyFont="1" applyFill="1" applyBorder="1" applyAlignment="1" applyProtection="1">
      <alignment/>
      <protection/>
    </xf>
    <xf numFmtId="41" fontId="32" fillId="0" borderId="56" xfId="62" applyNumberFormat="1" applyFont="1" applyFill="1" applyBorder="1" applyAlignment="1" applyProtection="1">
      <alignment/>
      <protection/>
    </xf>
    <xf numFmtId="41" fontId="32" fillId="0" borderId="51" xfId="40" applyNumberFormat="1" applyFont="1" applyFill="1" applyBorder="1" applyAlignment="1" applyProtection="1">
      <alignment/>
      <protection/>
    </xf>
    <xf numFmtId="41" fontId="29" fillId="0" borderId="51" xfId="40" applyNumberFormat="1" applyFont="1" applyFill="1" applyBorder="1" applyAlignment="1" applyProtection="1">
      <alignment/>
      <protection/>
    </xf>
    <xf numFmtId="41" fontId="23" fillId="0" borderId="51" xfId="62" applyNumberFormat="1" applyFont="1" applyFill="1" applyBorder="1" applyAlignment="1" applyProtection="1">
      <alignment wrapText="1"/>
      <protection/>
    </xf>
    <xf numFmtId="41" fontId="23" fillId="0" borderId="10" xfId="40" applyNumberFormat="1" applyFont="1" applyFill="1" applyBorder="1" applyAlignment="1" applyProtection="1">
      <alignment wrapText="1"/>
      <protection locked="0"/>
    </xf>
    <xf numFmtId="41" fontId="23" fillId="0" borderId="51" xfId="62" applyNumberFormat="1" applyFont="1" applyFill="1" applyBorder="1" applyAlignment="1" applyProtection="1">
      <alignment wrapText="1"/>
      <protection locked="0"/>
    </xf>
    <xf numFmtId="41" fontId="7" fillId="33" borderId="29" xfId="0" applyNumberFormat="1" applyFont="1" applyFill="1" applyBorder="1" applyAlignment="1">
      <alignment/>
    </xf>
    <xf numFmtId="41" fontId="7" fillId="33" borderId="42" xfId="0" applyNumberFormat="1" applyFont="1" applyFill="1" applyBorder="1" applyAlignment="1">
      <alignment/>
    </xf>
    <xf numFmtId="41" fontId="7" fillId="33" borderId="14" xfId="0" applyNumberFormat="1" applyFont="1" applyFill="1" applyBorder="1" applyAlignment="1">
      <alignment/>
    </xf>
    <xf numFmtId="41" fontId="7" fillId="33" borderId="14" xfId="40" applyNumberFormat="1" applyFont="1" applyFill="1" applyBorder="1" applyAlignment="1">
      <alignment/>
    </xf>
    <xf numFmtId="41" fontId="7" fillId="33" borderId="23" xfId="40" applyNumberFormat="1" applyFont="1" applyFill="1" applyBorder="1" applyAlignment="1">
      <alignment/>
    </xf>
    <xf numFmtId="41" fontId="5" fillId="33" borderId="27" xfId="40" applyNumberFormat="1" applyFont="1" applyFill="1" applyBorder="1" applyAlignment="1">
      <alignment/>
    </xf>
    <xf numFmtId="41" fontId="7" fillId="33" borderId="29" xfId="40" applyNumberFormat="1" applyFont="1" applyFill="1" applyBorder="1" applyAlignment="1">
      <alignment/>
    </xf>
    <xf numFmtId="41" fontId="5" fillId="33" borderId="31" xfId="40" applyNumberFormat="1" applyFont="1" applyFill="1" applyBorder="1" applyAlignment="1">
      <alignment/>
    </xf>
    <xf numFmtId="41" fontId="0" fillId="0" borderId="0" xfId="0" applyNumberFormat="1" applyFont="1" applyAlignment="1">
      <alignment/>
    </xf>
    <xf numFmtId="41" fontId="0" fillId="33" borderId="14" xfId="0" applyNumberFormat="1" applyFont="1" applyFill="1" applyBorder="1" applyAlignment="1">
      <alignment/>
    </xf>
    <xf numFmtId="41" fontId="0" fillId="33" borderId="16" xfId="0" applyNumberFormat="1" applyFont="1" applyFill="1" applyBorder="1" applyAlignment="1">
      <alignment/>
    </xf>
    <xf numFmtId="41" fontId="1" fillId="33" borderId="27" xfId="0" applyNumberFormat="1" applyFont="1" applyFill="1" applyBorder="1" applyAlignment="1">
      <alignment/>
    </xf>
    <xf numFmtId="41" fontId="0" fillId="0" borderId="52" xfId="40" applyNumberFormat="1" applyFont="1" applyBorder="1" applyAlignment="1">
      <alignment/>
    </xf>
    <xf numFmtId="41" fontId="0" fillId="0" borderId="51" xfId="0" applyNumberFormat="1" applyBorder="1" applyAlignment="1">
      <alignment/>
    </xf>
    <xf numFmtId="41" fontId="5" fillId="0" borderId="51" xfId="0" applyNumberFormat="1" applyFont="1" applyBorder="1" applyAlignment="1">
      <alignment wrapText="1"/>
    </xf>
    <xf numFmtId="41" fontId="1" fillId="0" borderId="97" xfId="40" applyNumberFormat="1" applyFont="1" applyBorder="1" applyAlignment="1">
      <alignment/>
    </xf>
    <xf numFmtId="41" fontId="0" fillId="0" borderId="51" xfId="40" applyNumberFormat="1" applyFont="1" applyBorder="1" applyAlignment="1">
      <alignment/>
    </xf>
    <xf numFmtId="41" fontId="5" fillId="0" borderId="51" xfId="40" applyNumberFormat="1" applyFont="1" applyBorder="1" applyAlignment="1">
      <alignment wrapText="1"/>
    </xf>
    <xf numFmtId="41" fontId="0" fillId="0" borderId="88" xfId="40" applyNumberFormat="1" applyFont="1" applyBorder="1" applyAlignment="1">
      <alignment/>
    </xf>
    <xf numFmtId="41" fontId="1" fillId="0" borderId="98" xfId="40" applyNumberFormat="1" applyFont="1" applyBorder="1" applyAlignment="1">
      <alignment/>
    </xf>
    <xf numFmtId="41" fontId="0" fillId="0" borderId="52" xfId="0" applyNumberFormat="1" applyBorder="1" applyAlignment="1">
      <alignment/>
    </xf>
    <xf numFmtId="41" fontId="1" fillId="0" borderId="97" xfId="0" applyNumberFormat="1" applyFont="1" applyBorder="1" applyAlignment="1">
      <alignment/>
    </xf>
    <xf numFmtId="41" fontId="1" fillId="0" borderId="52" xfId="40" applyNumberFormat="1" applyFont="1" applyBorder="1" applyAlignment="1">
      <alignment/>
    </xf>
    <xf numFmtId="41" fontId="0" fillId="0" borderId="52" xfId="40" applyNumberFormat="1" applyFont="1" applyBorder="1" applyAlignment="1">
      <alignment/>
    </xf>
    <xf numFmtId="41" fontId="0" fillId="0" borderId="29" xfId="42" applyNumberFormat="1" applyFont="1" applyBorder="1" applyAlignment="1">
      <alignment/>
    </xf>
    <xf numFmtId="41" fontId="0" fillId="0" borderId="14" xfId="42" applyNumberFormat="1" applyFont="1" applyBorder="1" applyAlignment="1">
      <alignment/>
    </xf>
    <xf numFmtId="41" fontId="5" fillId="0" borderId="14" xfId="42" applyNumberFormat="1" applyFont="1" applyBorder="1" applyAlignment="1">
      <alignment wrapText="1"/>
    </xf>
    <xf numFmtId="41" fontId="1" fillId="0" borderId="16" xfId="42" applyNumberFormat="1" applyFont="1" applyBorder="1" applyAlignment="1">
      <alignment/>
    </xf>
    <xf numFmtId="41" fontId="1" fillId="0" borderId="46" xfId="42" applyNumberFormat="1" applyFont="1" applyBorder="1" applyAlignment="1">
      <alignment/>
    </xf>
    <xf numFmtId="41" fontId="1" fillId="0" borderId="29" xfId="42" applyNumberFormat="1" applyFont="1" applyBorder="1" applyAlignment="1">
      <alignment/>
    </xf>
    <xf numFmtId="41" fontId="23" fillId="0" borderId="14" xfId="62" applyNumberFormat="1" applyFont="1" applyFill="1" applyBorder="1" applyAlignment="1" applyProtection="1">
      <alignment wrapText="1"/>
      <protection/>
    </xf>
    <xf numFmtId="41" fontId="23" fillId="0" borderId="14" xfId="62" applyNumberFormat="1" applyFont="1" applyFill="1" applyBorder="1" applyAlignment="1" applyProtection="1">
      <alignment wrapText="1"/>
      <protection/>
    </xf>
    <xf numFmtId="41" fontId="23" fillId="0" borderId="56" xfId="62" applyNumberFormat="1" applyFont="1" applyFill="1" applyBorder="1" applyAlignment="1" applyProtection="1">
      <alignment wrapText="1"/>
      <protection/>
    </xf>
    <xf numFmtId="0" fontId="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41" fontId="23" fillId="0" borderId="14" xfId="62" applyNumberFormat="1" applyFont="1" applyFill="1" applyBorder="1" applyAlignment="1" applyProtection="1">
      <alignment/>
      <protection/>
    </xf>
    <xf numFmtId="41" fontId="23" fillId="0" borderId="46" xfId="62" applyNumberFormat="1" applyFont="1" applyFill="1" applyBorder="1" applyAlignment="1" applyProtection="1">
      <alignment/>
      <protection/>
    </xf>
    <xf numFmtId="41" fontId="31" fillId="0" borderId="14" xfId="0" applyNumberFormat="1" applyFont="1" applyBorder="1" applyAlignment="1">
      <alignment/>
    </xf>
    <xf numFmtId="41" fontId="31" fillId="0" borderId="56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96" xfId="0" applyFont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33" xfId="0" applyNumberFormat="1" applyFont="1" applyFill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96" xfId="0" applyFont="1" applyFill="1" applyBorder="1" applyAlignment="1">
      <alignment horizontal="center" vertical="center" wrapText="1"/>
    </xf>
    <xf numFmtId="0" fontId="14" fillId="0" borderId="57" xfId="0" applyFont="1" applyFill="1" applyBorder="1" applyAlignment="1">
      <alignment horizontal="center" vertical="center" wrapText="1"/>
    </xf>
    <xf numFmtId="0" fontId="14" fillId="0" borderId="53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95" xfId="0" applyFont="1" applyFill="1" applyBorder="1" applyAlignment="1">
      <alignment horizontal="center" vertical="center" wrapText="1"/>
    </xf>
    <xf numFmtId="0" fontId="14" fillId="0" borderId="99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36" xfId="0" applyNumberFormat="1" applyFont="1" applyFill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84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84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left"/>
    </xf>
    <xf numFmtId="0" fontId="5" fillId="0" borderId="87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8" fillId="0" borderId="58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18" fillId="0" borderId="100" xfId="0" applyFont="1" applyFill="1" applyBorder="1" applyAlignment="1">
      <alignment horizontal="left"/>
    </xf>
    <xf numFmtId="0" fontId="18" fillId="0" borderId="101" xfId="0" applyFont="1" applyFill="1" applyBorder="1" applyAlignment="1">
      <alignment horizontal="left"/>
    </xf>
    <xf numFmtId="0" fontId="18" fillId="0" borderId="102" xfId="0" applyFont="1" applyFill="1" applyBorder="1" applyAlignment="1">
      <alignment horizontal="left"/>
    </xf>
    <xf numFmtId="0" fontId="18" fillId="0" borderId="103" xfId="0" applyFont="1" applyFill="1" applyBorder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87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61" applyFont="1" applyBorder="1" applyAlignment="1">
      <alignment horizontal="center" vertical="center"/>
      <protection/>
    </xf>
    <xf numFmtId="0" fontId="7" fillId="0" borderId="23" xfId="61" applyBorder="1" applyAlignment="1">
      <alignment vertical="center"/>
      <protection/>
    </xf>
    <xf numFmtId="0" fontId="5" fillId="0" borderId="14" xfId="61" applyFont="1" applyBorder="1" applyAlignment="1">
      <alignment vertical="center" wrapText="1"/>
      <protection/>
    </xf>
    <xf numFmtId="0" fontId="5" fillId="0" borderId="23" xfId="61" applyFont="1" applyBorder="1" applyAlignment="1">
      <alignment horizontal="center" vertical="center" wrapText="1"/>
      <protection/>
    </xf>
    <xf numFmtId="0" fontId="5" fillId="0" borderId="46" xfId="61" applyFont="1" applyBorder="1" applyAlignment="1">
      <alignment horizontal="center" vertical="center"/>
      <protection/>
    </xf>
    <xf numFmtId="0" fontId="15" fillId="0" borderId="0" xfId="0" applyFont="1" applyAlignment="1">
      <alignment horizontal="center"/>
    </xf>
    <xf numFmtId="0" fontId="7" fillId="0" borderId="0" xfId="61" applyBorder="1" applyAlignment="1">
      <alignment wrapText="1"/>
      <protection/>
    </xf>
    <xf numFmtId="0" fontId="7" fillId="0" borderId="0" xfId="61" applyBorder="1" applyAlignment="1">
      <alignment/>
      <protection/>
    </xf>
    <xf numFmtId="0" fontId="5" fillId="0" borderId="0" xfId="61" applyFont="1" applyBorder="1" applyAlignment="1">
      <alignment horizontal="center"/>
      <protection/>
    </xf>
    <xf numFmtId="0" fontId="7" fillId="0" borderId="14" xfId="61" applyBorder="1" applyAlignment="1">
      <alignment vertical="center"/>
      <protection/>
    </xf>
    <xf numFmtId="0" fontId="5" fillId="0" borderId="42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wrapText="1"/>
      <protection/>
    </xf>
    <xf numFmtId="0" fontId="19" fillId="0" borderId="0" xfId="0" applyFont="1" applyFill="1" applyAlignment="1">
      <alignment horizontal="center"/>
    </xf>
    <xf numFmtId="165" fontId="19" fillId="0" borderId="27" xfId="42" applyNumberFormat="1" applyFont="1" applyFill="1" applyBorder="1" applyAlignment="1">
      <alignment/>
    </xf>
    <xf numFmtId="49" fontId="19" fillId="0" borderId="25" xfId="0" applyNumberFormat="1" applyFont="1" applyFill="1" applyBorder="1" applyAlignment="1">
      <alignment horizontal="center"/>
    </xf>
    <xf numFmtId="0" fontId="19" fillId="0" borderId="27" xfId="0" applyFont="1" applyFill="1" applyBorder="1" applyAlignment="1">
      <alignment/>
    </xf>
    <xf numFmtId="165" fontId="19" fillId="0" borderId="104" xfId="42" applyNumberFormat="1" applyFont="1" applyFill="1" applyBorder="1" applyAlignment="1">
      <alignment/>
    </xf>
    <xf numFmtId="0" fontId="54" fillId="0" borderId="0" xfId="0" applyFont="1" applyAlignment="1">
      <alignment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2" xfId="58"/>
    <cellStyle name="Normál 3" xfId="59"/>
    <cellStyle name="Normál 5" xfId="60"/>
    <cellStyle name="Normál_adósság kel. kimutatás" xfId="61"/>
    <cellStyle name="Normál_KVRENMUNKA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  <cellStyle name="Százalék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i_2016\KORM.FUNKCI&#211;S_EI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27596"/>
      <sheetName val="812357"/>
      <sheetName val="818"/>
    </sheetNames>
    <sheetDataSet>
      <sheetData sheetId="0">
        <row r="21">
          <cell r="O21">
            <v>0</v>
          </cell>
        </row>
        <row r="80">
          <cell r="Q80">
            <v>0</v>
          </cell>
        </row>
        <row r="85">
          <cell r="V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6"/>
  <sheetViews>
    <sheetView zoomScaleSheetLayoutView="100" workbookViewId="0" topLeftCell="A1">
      <selection activeCell="D4" sqref="D4"/>
    </sheetView>
  </sheetViews>
  <sheetFormatPr defaultColWidth="8.875" defaultRowHeight="12.75"/>
  <cols>
    <col min="1" max="1" width="6.875" style="373" customWidth="1"/>
    <col min="2" max="2" width="8.75390625" style="373" customWidth="1"/>
    <col min="3" max="3" width="56.625" style="373" customWidth="1"/>
    <col min="4" max="4" width="31.00390625" style="374" bestFit="1" customWidth="1"/>
    <col min="5" max="5" width="13.375" style="375" hidden="1" customWidth="1"/>
    <col min="6" max="7" width="13.375" style="373" hidden="1" customWidth="1"/>
    <col min="8" max="8" width="31.125" style="415" customWidth="1"/>
    <col min="9" max="9" width="17.25390625" style="373" customWidth="1"/>
    <col min="10" max="16384" width="8.875" style="373" customWidth="1"/>
  </cols>
  <sheetData>
    <row r="1" ht="19.5" customHeight="1"/>
    <row r="2" spans="2:7" ht="44.25" customHeight="1" thickBot="1">
      <c r="B2" s="534" t="s">
        <v>256</v>
      </c>
      <c r="C2" s="535"/>
      <c r="D2" s="535"/>
      <c r="E2" s="535"/>
      <c r="F2" s="535"/>
      <c r="G2" s="535"/>
    </row>
    <row r="3" spans="2:8" ht="16.5">
      <c r="B3" s="453"/>
      <c r="C3" s="444"/>
      <c r="D3" s="444" t="s">
        <v>232</v>
      </c>
      <c r="E3" s="376"/>
      <c r="F3" s="376"/>
      <c r="G3" s="376"/>
      <c r="H3" s="448"/>
    </row>
    <row r="4" spans="2:8" ht="16.5">
      <c r="B4" s="454"/>
      <c r="C4" s="445"/>
      <c r="D4" s="445" t="s">
        <v>285</v>
      </c>
      <c r="E4" s="376"/>
      <c r="F4" s="376"/>
      <c r="G4" s="376"/>
      <c r="H4" s="449" t="s">
        <v>255</v>
      </c>
    </row>
    <row r="5" spans="2:8" ht="17.25" thickBot="1">
      <c r="B5" s="452" t="s">
        <v>21</v>
      </c>
      <c r="C5" s="452"/>
      <c r="D5" s="446" t="s">
        <v>118</v>
      </c>
      <c r="E5" s="372"/>
      <c r="H5" s="450"/>
    </row>
    <row r="6" spans="2:8" ht="49.5">
      <c r="B6" s="447" t="s">
        <v>22</v>
      </c>
      <c r="C6" s="451" t="s">
        <v>23</v>
      </c>
      <c r="D6" s="436" t="s">
        <v>238</v>
      </c>
      <c r="E6" s="435" t="s">
        <v>101</v>
      </c>
      <c r="F6" s="377" t="s">
        <v>96</v>
      </c>
      <c r="G6" s="377" t="s">
        <v>97</v>
      </c>
      <c r="H6" s="447" t="s">
        <v>237</v>
      </c>
    </row>
    <row r="7" spans="2:8" ht="16.5">
      <c r="B7" s="395">
        <v>1</v>
      </c>
      <c r="C7" s="434">
        <v>2</v>
      </c>
      <c r="D7" s="437">
        <v>3</v>
      </c>
      <c r="E7" s="435">
        <v>4</v>
      </c>
      <c r="F7" s="377">
        <v>5</v>
      </c>
      <c r="G7" s="377">
        <v>6</v>
      </c>
      <c r="H7" s="395">
        <v>3</v>
      </c>
    </row>
    <row r="8" spans="2:8" ht="33">
      <c r="B8" s="458" t="s">
        <v>0</v>
      </c>
      <c r="C8" s="459" t="s">
        <v>46</v>
      </c>
      <c r="D8" s="460">
        <f>D9+D16</f>
        <v>83669731</v>
      </c>
      <c r="E8" s="461">
        <f>E9+E16</f>
        <v>0</v>
      </c>
      <c r="F8" s="378">
        <f>F9+F16</f>
        <v>0</v>
      </c>
      <c r="G8" s="378" t="e">
        <f aca="true" t="shared" si="0" ref="G8:G37">F8/E8*100</f>
        <v>#DIV/0!</v>
      </c>
      <c r="H8" s="396"/>
    </row>
    <row r="9" spans="2:8" s="380" customFormat="1" ht="16.5">
      <c r="B9" s="458" t="s">
        <v>4</v>
      </c>
      <c r="C9" s="462" t="s">
        <v>47</v>
      </c>
      <c r="D9" s="463">
        <f>D10+D11+D12+D13+D14+D15</f>
        <v>79669731</v>
      </c>
      <c r="E9" s="464"/>
      <c r="F9" s="379"/>
      <c r="G9" s="378" t="e">
        <f t="shared" si="0"/>
        <v>#DIV/0!</v>
      </c>
      <c r="H9" s="397"/>
    </row>
    <row r="10" spans="2:8" ht="33">
      <c r="B10" s="458" t="s">
        <v>8</v>
      </c>
      <c r="C10" s="465" t="s">
        <v>77</v>
      </c>
      <c r="D10" s="466">
        <v>24925423</v>
      </c>
      <c r="E10" s="467"/>
      <c r="F10" s="381"/>
      <c r="G10" s="378" t="e">
        <f t="shared" si="0"/>
        <v>#DIV/0!</v>
      </c>
      <c r="H10" s="398"/>
    </row>
    <row r="11" spans="2:8" ht="33">
      <c r="B11" s="458" t="s">
        <v>2</v>
      </c>
      <c r="C11" s="468" t="s">
        <v>117</v>
      </c>
      <c r="D11" s="466">
        <v>30214116</v>
      </c>
      <c r="E11" s="467"/>
      <c r="F11" s="381"/>
      <c r="G11" s="378"/>
      <c r="H11" s="398"/>
    </row>
    <row r="12" spans="2:8" ht="33">
      <c r="B12" s="458" t="s">
        <v>2</v>
      </c>
      <c r="C12" s="465" t="s">
        <v>78</v>
      </c>
      <c r="D12" s="466">
        <v>22255392</v>
      </c>
      <c r="E12" s="467"/>
      <c r="F12" s="381"/>
      <c r="G12" s="378" t="e">
        <f t="shared" si="0"/>
        <v>#DIV/0!</v>
      </c>
      <c r="H12" s="398"/>
    </row>
    <row r="13" spans="2:8" ht="33">
      <c r="B13" s="458" t="s">
        <v>5</v>
      </c>
      <c r="C13" s="465" t="s">
        <v>79</v>
      </c>
      <c r="D13" s="466">
        <v>2274800</v>
      </c>
      <c r="E13" s="467"/>
      <c r="F13" s="381"/>
      <c r="G13" s="378" t="e">
        <f t="shared" si="0"/>
        <v>#DIV/0!</v>
      </c>
      <c r="H13" s="398"/>
    </row>
    <row r="14" spans="2:8" ht="16.5">
      <c r="B14" s="458" t="s">
        <v>9</v>
      </c>
      <c r="C14" s="465" t="s">
        <v>80</v>
      </c>
      <c r="D14" s="466"/>
      <c r="E14" s="467"/>
      <c r="F14" s="381"/>
      <c r="G14" s="378" t="e">
        <f t="shared" si="0"/>
        <v>#DIV/0!</v>
      </c>
      <c r="H14" s="431"/>
    </row>
    <row r="15" spans="2:8" ht="33">
      <c r="B15" s="458" t="s">
        <v>3</v>
      </c>
      <c r="C15" s="465" t="s">
        <v>92</v>
      </c>
      <c r="D15" s="466"/>
      <c r="E15" s="467"/>
      <c r="F15" s="381"/>
      <c r="G15" s="378"/>
      <c r="H15" s="431"/>
    </row>
    <row r="16" spans="2:8" s="380" customFormat="1" ht="33">
      <c r="B16" s="458" t="s">
        <v>10</v>
      </c>
      <c r="C16" s="462" t="s">
        <v>81</v>
      </c>
      <c r="D16" s="463">
        <v>4000000</v>
      </c>
      <c r="E16" s="464"/>
      <c r="F16" s="383"/>
      <c r="G16" s="378" t="e">
        <f t="shared" si="0"/>
        <v>#DIV/0!</v>
      </c>
      <c r="H16" s="432"/>
    </row>
    <row r="17" spans="2:8" ht="33">
      <c r="B17" s="458" t="s">
        <v>6</v>
      </c>
      <c r="C17" s="469" t="s">
        <v>48</v>
      </c>
      <c r="D17" s="470">
        <v>42000000</v>
      </c>
      <c r="E17" s="471">
        <f>E18+E19</f>
        <v>0</v>
      </c>
      <c r="F17" s="384">
        <f>F18+F19</f>
        <v>0</v>
      </c>
      <c r="G17" s="378" t="e">
        <f t="shared" si="0"/>
        <v>#DIV/0!</v>
      </c>
      <c r="H17" s="433"/>
    </row>
    <row r="18" spans="2:8" ht="33">
      <c r="B18" s="458" t="s">
        <v>1</v>
      </c>
      <c r="C18" s="465" t="s">
        <v>82</v>
      </c>
      <c r="D18" s="466">
        <v>42000000</v>
      </c>
      <c r="E18" s="472"/>
      <c r="F18" s="381"/>
      <c r="G18" s="378" t="e">
        <f t="shared" si="0"/>
        <v>#DIV/0!</v>
      </c>
      <c r="H18" s="431"/>
    </row>
    <row r="19" spans="2:8" ht="33">
      <c r="B19" s="458" t="s">
        <v>7</v>
      </c>
      <c r="C19" s="465" t="s">
        <v>83</v>
      </c>
      <c r="D19" s="466">
        <v>0</v>
      </c>
      <c r="E19" s="472"/>
      <c r="F19" s="381"/>
      <c r="G19" s="378" t="e">
        <f t="shared" si="0"/>
        <v>#DIV/0!</v>
      </c>
      <c r="H19" s="431"/>
    </row>
    <row r="20" spans="2:8" ht="16.5">
      <c r="B20" s="458" t="s">
        <v>15</v>
      </c>
      <c r="C20" s="459" t="s">
        <v>53</v>
      </c>
      <c r="D20" s="460">
        <f>D21+D22+D26</f>
        <v>34369765</v>
      </c>
      <c r="E20" s="461" t="e">
        <f>E21+E22+E26</f>
        <v>#VALUE!</v>
      </c>
      <c r="F20" s="378" t="e">
        <f>F21+F22+F26</f>
        <v>#VALUE!</v>
      </c>
      <c r="G20" s="378" t="e">
        <f t="shared" si="0"/>
        <v>#VALUE!</v>
      </c>
      <c r="H20" s="399"/>
    </row>
    <row r="21" spans="2:8" ht="16.5">
      <c r="B21" s="458" t="s">
        <v>13</v>
      </c>
      <c r="C21" s="473" t="s">
        <v>43</v>
      </c>
      <c r="D21" s="470">
        <v>5901884</v>
      </c>
      <c r="E21" s="464" t="s">
        <v>41</v>
      </c>
      <c r="F21" s="379" t="s">
        <v>41</v>
      </c>
      <c r="G21" s="378" t="e">
        <f t="shared" si="0"/>
        <v>#VALUE!</v>
      </c>
      <c r="H21" s="397"/>
    </row>
    <row r="22" spans="2:8" ht="16.5">
      <c r="B22" s="458" t="s">
        <v>27</v>
      </c>
      <c r="C22" s="465" t="s">
        <v>84</v>
      </c>
      <c r="D22" s="466">
        <f>D23+D24+D25</f>
        <v>27846881</v>
      </c>
      <c r="E22" s="472">
        <f>E23+E24+E25</f>
        <v>0</v>
      </c>
      <c r="F22" s="382">
        <f>F23+F24+F25</f>
        <v>0</v>
      </c>
      <c r="G22" s="378" t="e">
        <f t="shared" si="0"/>
        <v>#DIV/0!</v>
      </c>
      <c r="H22" s="398"/>
    </row>
    <row r="23" spans="2:8" ht="16.5">
      <c r="B23" s="458" t="s">
        <v>30</v>
      </c>
      <c r="C23" s="465" t="s">
        <v>239</v>
      </c>
      <c r="D23" s="466">
        <f>20931034+300000</f>
        <v>21231034</v>
      </c>
      <c r="E23" s="472"/>
      <c r="F23" s="381"/>
      <c r="G23" s="378" t="e">
        <f t="shared" si="0"/>
        <v>#DIV/0!</v>
      </c>
      <c r="H23" s="398"/>
    </row>
    <row r="24" spans="2:8" ht="16.5">
      <c r="B24" s="458" t="s">
        <v>28</v>
      </c>
      <c r="C24" s="465" t="s">
        <v>222</v>
      </c>
      <c r="D24" s="466">
        <v>6615847</v>
      </c>
      <c r="E24" s="472"/>
      <c r="F24" s="381"/>
      <c r="G24" s="378" t="e">
        <f t="shared" si="0"/>
        <v>#DIV/0!</v>
      </c>
      <c r="H24" s="398"/>
    </row>
    <row r="25" spans="2:8" ht="33">
      <c r="B25" s="458" t="s">
        <v>29</v>
      </c>
      <c r="C25" s="465" t="s">
        <v>44</v>
      </c>
      <c r="D25" s="466"/>
      <c r="E25" s="472"/>
      <c r="F25" s="381"/>
      <c r="G25" s="378" t="e">
        <f t="shared" si="0"/>
        <v>#DIV/0!</v>
      </c>
      <c r="H25" s="398"/>
    </row>
    <row r="26" spans="2:8" ht="16.5">
      <c r="B26" s="458" t="s">
        <v>31</v>
      </c>
      <c r="C26" s="465" t="s">
        <v>85</v>
      </c>
      <c r="D26" s="466">
        <v>621000</v>
      </c>
      <c r="E26" s="472" t="s">
        <v>41</v>
      </c>
      <c r="F26" s="381" t="s">
        <v>41</v>
      </c>
      <c r="G26" s="378" t="e">
        <f t="shared" si="0"/>
        <v>#VALUE!</v>
      </c>
      <c r="H26" s="398"/>
    </row>
    <row r="27" spans="2:8" ht="16.5">
      <c r="B27" s="458" t="s">
        <v>32</v>
      </c>
      <c r="C27" s="459" t="s">
        <v>86</v>
      </c>
      <c r="D27" s="474">
        <v>17816513</v>
      </c>
      <c r="E27" s="475" t="s">
        <v>41</v>
      </c>
      <c r="F27" s="378" t="s">
        <v>41</v>
      </c>
      <c r="G27" s="378" t="e">
        <f t="shared" si="0"/>
        <v>#VALUE!</v>
      </c>
      <c r="H27" s="400"/>
    </row>
    <row r="28" spans="2:8" s="386" customFormat="1" ht="16.5">
      <c r="B28" s="458" t="s">
        <v>33</v>
      </c>
      <c r="C28" s="459" t="s">
        <v>54</v>
      </c>
      <c r="D28" s="460">
        <v>0</v>
      </c>
      <c r="E28" s="461"/>
      <c r="F28" s="385"/>
      <c r="G28" s="378"/>
      <c r="H28" s="396"/>
    </row>
    <row r="29" spans="2:8" s="386" customFormat="1" ht="16.5">
      <c r="B29" s="458" t="s">
        <v>12</v>
      </c>
      <c r="C29" s="459" t="s">
        <v>52</v>
      </c>
      <c r="D29" s="460">
        <v>102180</v>
      </c>
      <c r="E29" s="461"/>
      <c r="F29" s="385"/>
      <c r="G29" s="378" t="e">
        <f t="shared" si="0"/>
        <v>#DIV/0!</v>
      </c>
      <c r="H29" s="396"/>
    </row>
    <row r="30" spans="2:8" s="386" customFormat="1" ht="16.5">
      <c r="B30" s="458" t="s">
        <v>34</v>
      </c>
      <c r="C30" s="459" t="s">
        <v>49</v>
      </c>
      <c r="D30" s="460"/>
      <c r="E30" s="461"/>
      <c r="F30" s="378"/>
      <c r="G30" s="378" t="e">
        <f t="shared" si="0"/>
        <v>#DIV/0!</v>
      </c>
      <c r="H30" s="396"/>
    </row>
    <row r="31" spans="2:8" ht="49.5">
      <c r="B31" s="458" t="s">
        <v>35</v>
      </c>
      <c r="C31" s="465" t="s">
        <v>103</v>
      </c>
      <c r="D31" s="476"/>
      <c r="E31" s="477"/>
      <c r="F31" s="381"/>
      <c r="G31" s="378"/>
      <c r="H31" s="401"/>
    </row>
    <row r="32" spans="2:8" ht="16.5">
      <c r="B32" s="458" t="s">
        <v>36</v>
      </c>
      <c r="C32" s="465" t="s">
        <v>104</v>
      </c>
      <c r="D32" s="466"/>
      <c r="E32" s="472"/>
      <c r="F32" s="382"/>
      <c r="G32" s="378" t="e">
        <f t="shared" si="0"/>
        <v>#DIV/0!</v>
      </c>
      <c r="H32" s="398"/>
    </row>
    <row r="33" spans="2:8" ht="16.5">
      <c r="B33" s="538" t="s">
        <v>42</v>
      </c>
      <c r="C33" s="539"/>
      <c r="D33" s="478">
        <f>D29+D28+D27+D20+D17+D8</f>
        <v>177958189</v>
      </c>
      <c r="E33" s="479" t="e">
        <f>E8+E17+E20+E27+E28+E29+E30</f>
        <v>#VALUE!</v>
      </c>
      <c r="F33" s="387" t="e">
        <f>F8+F17+F20+F27+F28+F29+F30</f>
        <v>#VALUE!</v>
      </c>
      <c r="G33" s="378" t="e">
        <f t="shared" si="0"/>
        <v>#VALUE!</v>
      </c>
      <c r="H33" s="402"/>
    </row>
    <row r="34" spans="2:8" ht="16.5">
      <c r="B34" s="458" t="s">
        <v>37</v>
      </c>
      <c r="C34" s="459" t="s">
        <v>51</v>
      </c>
      <c r="D34" s="480">
        <f>D37+D35</f>
        <v>47434621</v>
      </c>
      <c r="E34" s="481">
        <f>E36+E37</f>
        <v>0</v>
      </c>
      <c r="F34" s="388">
        <f>F36+F37</f>
        <v>0</v>
      </c>
      <c r="G34" s="378" t="e">
        <f t="shared" si="0"/>
        <v>#DIV/0!</v>
      </c>
      <c r="H34" s="403"/>
    </row>
    <row r="35" spans="2:8" ht="16.5">
      <c r="B35" s="458"/>
      <c r="C35" s="482" t="s">
        <v>243</v>
      </c>
      <c r="D35" s="483">
        <v>0</v>
      </c>
      <c r="E35" s="481"/>
      <c r="F35" s="388"/>
      <c r="G35" s="378"/>
      <c r="H35" s="413"/>
    </row>
    <row r="36" spans="2:8" ht="16.5">
      <c r="B36" s="458" t="s">
        <v>38</v>
      </c>
      <c r="C36" s="465" t="s">
        <v>200</v>
      </c>
      <c r="D36" s="466"/>
      <c r="E36" s="472"/>
      <c r="F36" s="382"/>
      <c r="G36" s="378" t="e">
        <f t="shared" si="0"/>
        <v>#DIV/0!</v>
      </c>
      <c r="H36" s="398"/>
    </row>
    <row r="37" spans="2:8" ht="16.5">
      <c r="B37" s="458" t="s">
        <v>39</v>
      </c>
      <c r="C37" s="465" t="s">
        <v>50</v>
      </c>
      <c r="D37" s="466">
        <v>47434621</v>
      </c>
      <c r="E37" s="472"/>
      <c r="F37" s="382"/>
      <c r="G37" s="378" t="e">
        <f t="shared" si="0"/>
        <v>#DIV/0!</v>
      </c>
      <c r="H37" s="398"/>
    </row>
    <row r="38" spans="2:8" ht="16.5">
      <c r="B38" s="484" t="s">
        <v>149</v>
      </c>
      <c r="C38" s="485" t="s">
        <v>223</v>
      </c>
      <c r="D38" s="486">
        <f>D34+D33</f>
        <v>225392810</v>
      </c>
      <c r="E38" s="487"/>
      <c r="H38" s="404"/>
    </row>
    <row r="39" spans="2:8" ht="17.25" thickBot="1">
      <c r="B39" s="488"/>
      <c r="C39" s="489"/>
      <c r="D39" s="490"/>
      <c r="E39" s="487"/>
      <c r="H39" s="405"/>
    </row>
    <row r="40" spans="2:5" ht="37.5" customHeight="1" thickBot="1">
      <c r="B40" s="536" t="s">
        <v>24</v>
      </c>
      <c r="C40" s="536"/>
      <c r="D40" s="537"/>
      <c r="E40" s="536"/>
    </row>
    <row r="41" spans="2:8" ht="49.5">
      <c r="B41" s="458" t="s">
        <v>25</v>
      </c>
      <c r="C41" s="459" t="s">
        <v>26</v>
      </c>
      <c r="D41" s="491" t="s">
        <v>238</v>
      </c>
      <c r="E41" s="461" t="s">
        <v>101</v>
      </c>
      <c r="F41" s="377" t="s">
        <v>96</v>
      </c>
      <c r="G41" s="377" t="s">
        <v>97</v>
      </c>
      <c r="H41" s="395"/>
    </row>
    <row r="42" spans="2:8" ht="16.5">
      <c r="B42" s="458">
        <v>1</v>
      </c>
      <c r="C42" s="459">
        <v>2</v>
      </c>
      <c r="D42" s="492">
        <v>3</v>
      </c>
      <c r="E42" s="461">
        <v>4</v>
      </c>
      <c r="F42" s="377">
        <v>5</v>
      </c>
      <c r="G42" s="377">
        <v>6</v>
      </c>
      <c r="H42" s="414"/>
    </row>
    <row r="43" spans="2:8" ht="16.5">
      <c r="B43" s="458" t="s">
        <v>0</v>
      </c>
      <c r="C43" s="459" t="s">
        <v>87</v>
      </c>
      <c r="D43" s="460">
        <f>D45+D44</f>
        <v>35540826</v>
      </c>
      <c r="E43" s="461">
        <f>E44+E45</f>
        <v>0</v>
      </c>
      <c r="F43" s="378">
        <f>F44+F45</f>
        <v>0</v>
      </c>
      <c r="G43" s="378" t="e">
        <f>F43/E43*100</f>
        <v>#DIV/0!</v>
      </c>
      <c r="H43" s="396"/>
    </row>
    <row r="44" spans="2:8" ht="16.5">
      <c r="B44" s="458" t="s">
        <v>4</v>
      </c>
      <c r="C44" s="465" t="s">
        <v>71</v>
      </c>
      <c r="D44" s="466">
        <v>25366026</v>
      </c>
      <c r="E44" s="472"/>
      <c r="F44" s="389"/>
      <c r="G44" s="378" t="e">
        <f aca="true" t="shared" si="1" ref="G44:G62">F44/E44*100</f>
        <v>#DIV/0!</v>
      </c>
      <c r="H44" s="398"/>
    </row>
    <row r="45" spans="2:8" ht="16.5">
      <c r="B45" s="458" t="s">
        <v>8</v>
      </c>
      <c r="C45" s="465" t="s">
        <v>72</v>
      </c>
      <c r="D45" s="466">
        <v>10174800</v>
      </c>
      <c r="E45" s="472"/>
      <c r="F45" s="389"/>
      <c r="G45" s="378" t="e">
        <f t="shared" si="1"/>
        <v>#DIV/0!</v>
      </c>
      <c r="H45" s="398"/>
    </row>
    <row r="46" spans="2:8" s="386" customFormat="1" ht="33">
      <c r="B46" s="458" t="s">
        <v>2</v>
      </c>
      <c r="C46" s="459" t="s">
        <v>70</v>
      </c>
      <c r="D46" s="460">
        <v>6614446</v>
      </c>
      <c r="E46" s="461"/>
      <c r="F46" s="390"/>
      <c r="G46" s="378" t="e">
        <f t="shared" si="1"/>
        <v>#DIV/0!</v>
      </c>
      <c r="H46" s="396"/>
    </row>
    <row r="47" spans="2:8" s="386" customFormat="1" ht="16.5">
      <c r="B47" s="458" t="s">
        <v>5</v>
      </c>
      <c r="C47" s="459" t="s">
        <v>60</v>
      </c>
      <c r="D47" s="460">
        <f>36791556+393000</f>
        <v>37184556</v>
      </c>
      <c r="E47" s="461"/>
      <c r="F47" s="390"/>
      <c r="G47" s="378" t="e">
        <f t="shared" si="1"/>
        <v>#DIV/0!</v>
      </c>
      <c r="H47" s="396"/>
    </row>
    <row r="48" spans="2:8" ht="16.5">
      <c r="B48" s="531" t="s">
        <v>9</v>
      </c>
      <c r="C48" s="465" t="s">
        <v>107</v>
      </c>
      <c r="D48" s="466">
        <v>0</v>
      </c>
      <c r="E48" s="472"/>
      <c r="F48" s="389"/>
      <c r="G48" s="382" t="e">
        <f t="shared" si="1"/>
        <v>#DIV/0!</v>
      </c>
      <c r="H48" s="398"/>
    </row>
    <row r="49" spans="2:8" s="386" customFormat="1" ht="16.5">
      <c r="B49" s="458" t="s">
        <v>3</v>
      </c>
      <c r="C49" s="459" t="s">
        <v>88</v>
      </c>
      <c r="D49" s="460">
        <v>828643</v>
      </c>
      <c r="E49" s="461"/>
      <c r="F49" s="390"/>
      <c r="G49" s="378" t="e">
        <f t="shared" si="1"/>
        <v>#DIV/0!</v>
      </c>
      <c r="H49" s="396"/>
    </row>
    <row r="50" spans="2:8" s="386" customFormat="1" ht="16.5">
      <c r="B50" s="458" t="s">
        <v>10</v>
      </c>
      <c r="C50" s="493" t="s">
        <v>91</v>
      </c>
      <c r="D50" s="440">
        <f>15840245+300000</f>
        <v>16140245</v>
      </c>
      <c r="E50" s="494"/>
      <c r="F50" s="391"/>
      <c r="G50" s="378" t="e">
        <f t="shared" si="1"/>
        <v>#DIV/0!</v>
      </c>
      <c r="H50" s="406"/>
    </row>
    <row r="51" spans="1:8" ht="16.5">
      <c r="A51" s="392"/>
      <c r="B51" s="458" t="s">
        <v>6</v>
      </c>
      <c r="C51" s="495" t="s">
        <v>236</v>
      </c>
      <c r="D51" s="441"/>
      <c r="E51" s="496">
        <f>SUM(E52:E53)</f>
        <v>0</v>
      </c>
      <c r="F51" s="393">
        <f>SUM(F52:F53)</f>
        <v>0</v>
      </c>
      <c r="G51" s="378" t="e">
        <f t="shared" si="1"/>
        <v>#DIV/0!</v>
      </c>
      <c r="H51" s="407"/>
    </row>
    <row r="52" spans="2:8" ht="16.5">
      <c r="B52" s="458" t="s">
        <v>1</v>
      </c>
      <c r="C52" s="489" t="s">
        <v>105</v>
      </c>
      <c r="D52" s="442"/>
      <c r="E52" s="497"/>
      <c r="F52" s="389"/>
      <c r="G52" s="378"/>
      <c r="H52" s="408"/>
    </row>
    <row r="53" spans="2:8" ht="16.5">
      <c r="B53" s="458" t="s">
        <v>7</v>
      </c>
      <c r="C53" s="489" t="s">
        <v>106</v>
      </c>
      <c r="D53" s="442"/>
      <c r="E53" s="497"/>
      <c r="F53" s="389"/>
      <c r="G53" s="378" t="e">
        <f t="shared" si="1"/>
        <v>#DIV/0!</v>
      </c>
      <c r="H53" s="408"/>
    </row>
    <row r="54" spans="2:8" s="386" customFormat="1" ht="16.5">
      <c r="B54" s="458" t="s">
        <v>15</v>
      </c>
      <c r="C54" s="459" t="s">
        <v>89</v>
      </c>
      <c r="D54" s="460">
        <v>1300000</v>
      </c>
      <c r="E54" s="461"/>
      <c r="F54" s="390"/>
      <c r="G54" s="378" t="e">
        <f t="shared" si="1"/>
        <v>#DIV/0!</v>
      </c>
      <c r="H54" s="396"/>
    </row>
    <row r="55" spans="2:8" s="386" customFormat="1" ht="16.5">
      <c r="B55" s="458" t="s">
        <v>13</v>
      </c>
      <c r="C55" s="459" t="s">
        <v>244</v>
      </c>
      <c r="D55" s="460">
        <v>75100000</v>
      </c>
      <c r="E55" s="461"/>
      <c r="F55" s="390"/>
      <c r="G55" s="378" t="e">
        <f t="shared" si="1"/>
        <v>#DIV/0!</v>
      </c>
      <c r="H55" s="396"/>
    </row>
    <row r="56" spans="2:8" s="386" customFormat="1" ht="16.5">
      <c r="B56" s="458" t="s">
        <v>27</v>
      </c>
      <c r="C56" s="459" t="s">
        <v>64</v>
      </c>
      <c r="D56" s="460"/>
      <c r="E56" s="461"/>
      <c r="F56" s="390"/>
      <c r="G56" s="378" t="e">
        <f t="shared" si="1"/>
        <v>#DIV/0!</v>
      </c>
      <c r="H56" s="396"/>
    </row>
    <row r="57" spans="2:8" ht="16.5">
      <c r="B57" s="458" t="s">
        <v>30</v>
      </c>
      <c r="C57" s="459" t="s">
        <v>69</v>
      </c>
      <c r="D57" s="460">
        <f>D58+D59</f>
        <v>52684094</v>
      </c>
      <c r="E57" s="461">
        <f>E58+E59</f>
        <v>0</v>
      </c>
      <c r="F57" s="378">
        <f>F58+F59</f>
        <v>0</v>
      </c>
      <c r="G57" s="378" t="e">
        <f t="shared" si="1"/>
        <v>#DIV/0!</v>
      </c>
      <c r="H57" s="396"/>
    </row>
    <row r="58" spans="2:8" ht="16.5">
      <c r="B58" s="458" t="s">
        <v>28</v>
      </c>
      <c r="C58" s="465" t="s">
        <v>234</v>
      </c>
      <c r="D58" s="466">
        <v>49889790</v>
      </c>
      <c r="E58" s="472"/>
      <c r="F58" s="389"/>
      <c r="G58" s="378" t="e">
        <f t="shared" si="1"/>
        <v>#DIV/0!</v>
      </c>
      <c r="H58" s="398"/>
    </row>
    <row r="59" spans="2:8" ht="33">
      <c r="B59" s="458" t="s">
        <v>29</v>
      </c>
      <c r="C59" s="465" t="s">
        <v>235</v>
      </c>
      <c r="D59" s="466">
        <v>2794304</v>
      </c>
      <c r="E59" s="472"/>
      <c r="F59" s="389"/>
      <c r="G59" s="378" t="e">
        <f t="shared" si="1"/>
        <v>#DIV/0!</v>
      </c>
      <c r="H59" s="398"/>
    </row>
    <row r="60" spans="2:8" ht="16.5">
      <c r="B60" s="458" t="s">
        <v>31</v>
      </c>
      <c r="C60" s="459" t="s">
        <v>90</v>
      </c>
      <c r="D60" s="460">
        <f>D57+D55+D54+D50+D49+D47+D46+D43+D56</f>
        <v>225392810</v>
      </c>
      <c r="E60" s="498">
        <f>E43+E46+E47+E49+E50+E54+E55+E56+E57+E51</f>
        <v>0</v>
      </c>
      <c r="F60" s="377">
        <f>F43+F46+F47+F49+F50+F54+F55+F56+F57+F51</f>
        <v>0</v>
      </c>
      <c r="G60" s="378" t="e">
        <f t="shared" si="1"/>
        <v>#DIV/0!</v>
      </c>
      <c r="H60" s="409"/>
    </row>
    <row r="61" spans="2:8" ht="14.25" customHeight="1">
      <c r="B61" s="532" t="s">
        <v>240</v>
      </c>
      <c r="C61" s="533"/>
      <c r="D61" s="499">
        <f>D60</f>
        <v>225392810</v>
      </c>
      <c r="E61" s="500">
        <f>E60</f>
        <v>0</v>
      </c>
      <c r="F61" s="390">
        <f>F60</f>
        <v>0</v>
      </c>
      <c r="G61" s="378" t="e">
        <f t="shared" si="1"/>
        <v>#DIV/0!</v>
      </c>
      <c r="H61" s="410"/>
    </row>
    <row r="62" spans="2:8" ht="15" customHeight="1">
      <c r="B62" s="532" t="s">
        <v>241</v>
      </c>
      <c r="C62" s="533"/>
      <c r="D62" s="499">
        <f>D38</f>
        <v>225392810</v>
      </c>
      <c r="E62" s="500" t="e">
        <f>E33+E34</f>
        <v>#VALUE!</v>
      </c>
      <c r="F62" s="390" t="e">
        <f>F33+F34</f>
        <v>#VALUE!</v>
      </c>
      <c r="G62" s="378" t="e">
        <f t="shared" si="1"/>
        <v>#VALUE!</v>
      </c>
      <c r="H62" s="410"/>
    </row>
    <row r="63" spans="2:8" ht="17.25" thickBot="1">
      <c r="B63" s="411"/>
      <c r="C63" s="438" t="s">
        <v>242</v>
      </c>
      <c r="D63" s="443">
        <f>D62-D61</f>
        <v>0</v>
      </c>
      <c r="E63" s="439"/>
      <c r="H63" s="412">
        <f>H38-H62</f>
        <v>0</v>
      </c>
    </row>
    <row r="64" ht="16.5">
      <c r="D64" s="394"/>
    </row>
    <row r="65" ht="16.5">
      <c r="D65" s="394"/>
    </row>
    <row r="66" ht="16.5">
      <c r="D66" s="394"/>
    </row>
  </sheetData>
  <sheetProtection/>
  <mergeCells count="5">
    <mergeCell ref="B62:C62"/>
    <mergeCell ref="B2:G2"/>
    <mergeCell ref="B40:E40"/>
    <mergeCell ref="B33:C33"/>
    <mergeCell ref="B61:C61"/>
  </mergeCells>
  <printOptions gridLines="1"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  <rowBreaks count="1" manualBreakCount="1">
    <brk id="39" max="3" man="1"/>
  </rowBreaks>
  <colBreaks count="1" manualBreakCount="1">
    <brk id="9" max="6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SheetLayoutView="100" workbookViewId="0" topLeftCell="A1">
      <selection activeCell="A27" sqref="A27"/>
    </sheetView>
  </sheetViews>
  <sheetFormatPr defaultColWidth="9.00390625" defaultRowHeight="12.75"/>
  <cols>
    <col min="1" max="1" width="35.00390625" style="0" customWidth="1"/>
    <col min="2" max="2" width="6.125" style="0" customWidth="1"/>
    <col min="3" max="3" width="17.125" style="0" customWidth="1"/>
    <col min="4" max="4" width="16.625" style="0" customWidth="1"/>
    <col min="5" max="5" width="16.25390625" style="0" customWidth="1"/>
    <col min="6" max="6" width="16.00390625" style="0" customWidth="1"/>
    <col min="7" max="7" width="16.125" style="0" customWidth="1"/>
    <col min="8" max="8" width="15.00390625" style="0" customWidth="1"/>
  </cols>
  <sheetData>
    <row r="1" ht="12.75">
      <c r="F1" t="s">
        <v>41</v>
      </c>
    </row>
    <row r="2" spans="1:8" ht="12.75">
      <c r="A2" s="187"/>
      <c r="B2" s="187"/>
      <c r="C2" s="187"/>
      <c r="D2" s="187"/>
      <c r="E2" s="187"/>
      <c r="F2" s="213"/>
      <c r="G2" s="187"/>
      <c r="H2" s="187"/>
    </row>
    <row r="3" spans="1:8" ht="12.75">
      <c r="A3" s="187"/>
      <c r="B3" s="187"/>
      <c r="C3" s="187"/>
      <c r="D3" s="187"/>
      <c r="E3" s="187"/>
      <c r="F3" s="187"/>
      <c r="G3" s="187"/>
      <c r="H3" s="187"/>
    </row>
    <row r="4" spans="1:8" ht="12.75">
      <c r="A4" s="596" t="s">
        <v>287</v>
      </c>
      <c r="B4" s="596"/>
      <c r="C4" s="596"/>
      <c r="D4" s="596"/>
      <c r="E4" s="596"/>
      <c r="F4" s="596"/>
      <c r="G4" s="596"/>
      <c r="H4" s="596"/>
    </row>
    <row r="5" spans="1:8" ht="12.75">
      <c r="A5" s="187"/>
      <c r="B5" s="187"/>
      <c r="C5" s="187"/>
      <c r="D5" s="187"/>
      <c r="E5" s="187"/>
      <c r="F5" s="187"/>
      <c r="G5" s="187"/>
      <c r="H5" s="187"/>
    </row>
    <row r="6" spans="1:8" ht="12.75">
      <c r="A6" s="588" t="s">
        <v>120</v>
      </c>
      <c r="B6" s="590" t="s">
        <v>22</v>
      </c>
      <c r="C6" s="591" t="s">
        <v>251</v>
      </c>
      <c r="D6" s="599" t="s">
        <v>121</v>
      </c>
      <c r="E6" s="599"/>
      <c r="F6" s="599"/>
      <c r="G6" s="189"/>
      <c r="H6" s="588" t="s">
        <v>14</v>
      </c>
    </row>
    <row r="7" spans="1:8" ht="41.25">
      <c r="A7" s="597"/>
      <c r="B7" s="597"/>
      <c r="C7" s="598"/>
      <c r="D7" s="188" t="s">
        <v>122</v>
      </c>
      <c r="E7" s="188" t="s">
        <v>123</v>
      </c>
      <c r="F7" s="188" t="s">
        <v>124</v>
      </c>
      <c r="G7" s="190" t="s">
        <v>125</v>
      </c>
      <c r="H7" s="588"/>
    </row>
    <row r="8" spans="1:8" ht="25.5" customHeight="1">
      <c r="A8" s="191" t="s">
        <v>126</v>
      </c>
      <c r="B8" s="192" t="s">
        <v>0</v>
      </c>
      <c r="C8" s="264">
        <f>34369765</f>
        <v>34369765</v>
      </c>
      <c r="D8" s="264">
        <f>C8*1.02</f>
        <v>35057160.3</v>
      </c>
      <c r="E8" s="264">
        <f>D8*1.02</f>
        <v>35758303.506</v>
      </c>
      <c r="F8" s="264">
        <f>E8*1.02</f>
        <v>36473469.57612</v>
      </c>
      <c r="G8" s="264">
        <f>F8*1.02</f>
        <v>37202938.9676424</v>
      </c>
      <c r="H8" s="270">
        <f>SUM(C8:G8)</f>
        <v>178861637.34976238</v>
      </c>
    </row>
    <row r="9" spans="1:8" ht="51" customHeight="1">
      <c r="A9" s="193" t="s">
        <v>127</v>
      </c>
      <c r="B9" s="194" t="s">
        <v>4</v>
      </c>
      <c r="C9" s="265"/>
      <c r="D9" s="265">
        <v>0</v>
      </c>
      <c r="E9" s="265">
        <v>0</v>
      </c>
      <c r="F9" s="265">
        <v>0</v>
      </c>
      <c r="G9" s="265">
        <v>0</v>
      </c>
      <c r="H9" s="271">
        <f aca="true" t="shared" si="0" ref="H9:H36">SUM(C9:G9)</f>
        <v>0</v>
      </c>
    </row>
    <row r="10" spans="1:8" ht="12.75">
      <c r="A10" s="196" t="s">
        <v>128</v>
      </c>
      <c r="B10" s="194" t="s">
        <v>8</v>
      </c>
      <c r="C10" s="265">
        <v>0</v>
      </c>
      <c r="D10" s="265">
        <v>0</v>
      </c>
      <c r="E10" s="265">
        <v>0</v>
      </c>
      <c r="F10" s="265">
        <v>0</v>
      </c>
      <c r="G10" s="265">
        <v>0</v>
      </c>
      <c r="H10" s="271">
        <f t="shared" si="0"/>
        <v>0</v>
      </c>
    </row>
    <row r="11" spans="1:8" ht="12.75">
      <c r="A11" s="196" t="s">
        <v>129</v>
      </c>
      <c r="B11" s="194" t="s">
        <v>2</v>
      </c>
      <c r="C11" s="265"/>
      <c r="D11" s="265"/>
      <c r="E11" s="265"/>
      <c r="F11" s="265"/>
      <c r="G11" s="265"/>
      <c r="H11" s="271">
        <f t="shared" si="0"/>
        <v>0</v>
      </c>
    </row>
    <row r="12" spans="1:8" ht="41.25" customHeight="1">
      <c r="A12" s="197" t="s">
        <v>130</v>
      </c>
      <c r="B12" s="194" t="s">
        <v>5</v>
      </c>
      <c r="C12" s="266"/>
      <c r="D12" s="266">
        <v>0</v>
      </c>
      <c r="E12" s="266">
        <v>0</v>
      </c>
      <c r="F12" s="266">
        <v>0</v>
      </c>
      <c r="G12" s="266">
        <v>0</v>
      </c>
      <c r="H12" s="271">
        <f t="shared" si="0"/>
        <v>0</v>
      </c>
    </row>
    <row r="13" spans="1:8" ht="12.75">
      <c r="A13" s="196" t="s">
        <v>131</v>
      </c>
      <c r="B13" s="194" t="s">
        <v>9</v>
      </c>
      <c r="C13" s="266">
        <v>0</v>
      </c>
      <c r="D13" s="266">
        <v>0</v>
      </c>
      <c r="E13" s="266">
        <v>0</v>
      </c>
      <c r="F13" s="266">
        <v>0</v>
      </c>
      <c r="G13" s="266">
        <v>0</v>
      </c>
      <c r="H13" s="271">
        <f t="shared" si="0"/>
        <v>0</v>
      </c>
    </row>
    <row r="14" spans="1:8" ht="30" customHeight="1">
      <c r="A14" s="193" t="s">
        <v>132</v>
      </c>
      <c r="B14" s="194" t="s">
        <v>3</v>
      </c>
      <c r="C14" s="266">
        <v>0</v>
      </c>
      <c r="D14" s="266">
        <v>0</v>
      </c>
      <c r="E14" s="266">
        <v>0</v>
      </c>
      <c r="F14" s="266">
        <v>0</v>
      </c>
      <c r="G14" s="266">
        <v>0</v>
      </c>
      <c r="H14" s="271">
        <f t="shared" si="0"/>
        <v>0</v>
      </c>
    </row>
    <row r="15" spans="1:8" ht="34.5" customHeight="1">
      <c r="A15" s="197" t="s">
        <v>133</v>
      </c>
      <c r="B15" s="194" t="s">
        <v>10</v>
      </c>
      <c r="C15" s="266">
        <v>0</v>
      </c>
      <c r="D15" s="266">
        <v>0</v>
      </c>
      <c r="E15" s="266">
        <v>0</v>
      </c>
      <c r="F15" s="266">
        <v>0</v>
      </c>
      <c r="G15" s="266">
        <v>0</v>
      </c>
      <c r="H15" s="271">
        <f t="shared" si="0"/>
        <v>0</v>
      </c>
    </row>
    <row r="16" spans="1:8" ht="14.25">
      <c r="A16" s="199" t="s">
        <v>288</v>
      </c>
      <c r="B16" s="200" t="s">
        <v>6</v>
      </c>
      <c r="C16" s="267">
        <f>SUM(C8:C15)</f>
        <v>34369765</v>
      </c>
      <c r="D16" s="267">
        <f>SUM(D8:D15)</f>
        <v>35057160.3</v>
      </c>
      <c r="E16" s="267">
        <f>SUM(E8:E15)</f>
        <v>35758303.506</v>
      </c>
      <c r="F16" s="267">
        <f>SUM(F8:F15)</f>
        <v>36473469.57612</v>
      </c>
      <c r="G16" s="267">
        <f>SUM(G8:G15)</f>
        <v>37202938.9676424</v>
      </c>
      <c r="H16" s="272">
        <f t="shared" si="0"/>
        <v>178861637.34976238</v>
      </c>
    </row>
    <row r="17" spans="1:8" ht="14.25">
      <c r="A17" s="199" t="s">
        <v>289</v>
      </c>
      <c r="B17" s="200" t="s">
        <v>1</v>
      </c>
      <c r="C17" s="267">
        <f>C16*0.5</f>
        <v>17184882.5</v>
      </c>
      <c r="D17" s="267">
        <f>D16*0.5</f>
        <v>17528580.15</v>
      </c>
      <c r="E17" s="267">
        <f>E16*0.5</f>
        <v>17879151.753</v>
      </c>
      <c r="F17" s="267">
        <f>F16*0.5</f>
        <v>18236734.78806</v>
      </c>
      <c r="G17" s="267">
        <f>G16*0.5</f>
        <v>18601469.4838212</v>
      </c>
      <c r="H17" s="272">
        <f t="shared" si="0"/>
        <v>89430818.67488119</v>
      </c>
    </row>
    <row r="18" spans="1:8" ht="51.75" customHeight="1">
      <c r="A18" s="202" t="s">
        <v>291</v>
      </c>
      <c r="B18" s="200" t="s">
        <v>7</v>
      </c>
      <c r="C18" s="267">
        <v>0</v>
      </c>
      <c r="D18" s="267">
        <v>0</v>
      </c>
      <c r="E18" s="267">
        <v>0</v>
      </c>
      <c r="F18" s="267">
        <v>0</v>
      </c>
      <c r="G18" s="266">
        <v>0</v>
      </c>
      <c r="H18" s="195">
        <f t="shared" si="0"/>
        <v>0</v>
      </c>
    </row>
    <row r="19" spans="1:8" ht="12.75">
      <c r="A19" s="196"/>
      <c r="B19" s="194" t="s">
        <v>15</v>
      </c>
      <c r="C19" s="201">
        <v>0</v>
      </c>
      <c r="D19" s="201">
        <v>0</v>
      </c>
      <c r="E19" s="201">
        <v>0</v>
      </c>
      <c r="F19" s="201">
        <v>0</v>
      </c>
      <c r="G19" s="198">
        <v>0</v>
      </c>
      <c r="H19" s="195">
        <f t="shared" si="0"/>
        <v>0</v>
      </c>
    </row>
    <row r="20" spans="1:8" ht="12.75">
      <c r="A20" s="196" t="s">
        <v>135</v>
      </c>
      <c r="B20" s="194" t="s">
        <v>13</v>
      </c>
      <c r="C20" s="201">
        <v>0</v>
      </c>
      <c r="D20" s="201">
        <v>0</v>
      </c>
      <c r="E20" s="201">
        <v>0</v>
      </c>
      <c r="F20" s="201">
        <v>0</v>
      </c>
      <c r="G20" s="198">
        <v>0</v>
      </c>
      <c r="H20" s="195">
        <f t="shared" si="0"/>
        <v>0</v>
      </c>
    </row>
    <row r="21" spans="1:8" ht="12.75">
      <c r="A21" s="196" t="s">
        <v>136</v>
      </c>
      <c r="B21" s="194" t="s">
        <v>27</v>
      </c>
      <c r="C21" s="201">
        <v>0</v>
      </c>
      <c r="D21" s="201">
        <v>0</v>
      </c>
      <c r="E21" s="201">
        <v>0</v>
      </c>
      <c r="F21" s="201">
        <v>0</v>
      </c>
      <c r="G21" s="198">
        <v>0</v>
      </c>
      <c r="H21" s="195">
        <f t="shared" si="0"/>
        <v>0</v>
      </c>
    </row>
    <row r="22" spans="1:8" ht="12.75">
      <c r="A22" s="196" t="s">
        <v>137</v>
      </c>
      <c r="B22" s="194" t="s">
        <v>30</v>
      </c>
      <c r="C22" s="201">
        <v>0</v>
      </c>
      <c r="D22" s="201">
        <v>0</v>
      </c>
      <c r="E22" s="201">
        <v>0</v>
      </c>
      <c r="F22" s="201">
        <v>0</v>
      </c>
      <c r="G22" s="198">
        <v>0</v>
      </c>
      <c r="H22" s="195">
        <f t="shared" si="0"/>
        <v>0</v>
      </c>
    </row>
    <row r="23" spans="1:8" ht="12.75">
      <c r="A23" s="196" t="s">
        <v>138</v>
      </c>
      <c r="B23" s="194" t="s">
        <v>28</v>
      </c>
      <c r="C23" s="201">
        <v>0</v>
      </c>
      <c r="D23" s="201">
        <v>0</v>
      </c>
      <c r="E23" s="201">
        <v>0</v>
      </c>
      <c r="F23" s="201">
        <v>0</v>
      </c>
      <c r="G23" s="198">
        <v>0</v>
      </c>
      <c r="H23" s="195">
        <f t="shared" si="0"/>
        <v>0</v>
      </c>
    </row>
    <row r="24" spans="1:8" ht="12.75">
      <c r="A24" s="196" t="s">
        <v>139</v>
      </c>
      <c r="B24" s="194" t="s">
        <v>29</v>
      </c>
      <c r="C24" s="201">
        <v>0</v>
      </c>
      <c r="D24" s="201">
        <v>0</v>
      </c>
      <c r="E24" s="201">
        <v>0</v>
      </c>
      <c r="F24" s="201">
        <v>0</v>
      </c>
      <c r="G24" s="198">
        <v>0</v>
      </c>
      <c r="H24" s="195">
        <f t="shared" si="0"/>
        <v>0</v>
      </c>
    </row>
    <row r="25" spans="1:8" ht="12.75">
      <c r="A25" s="196" t="s">
        <v>140</v>
      </c>
      <c r="B25" s="194" t="s">
        <v>31</v>
      </c>
      <c r="C25" s="201">
        <v>0</v>
      </c>
      <c r="D25" s="201">
        <v>0</v>
      </c>
      <c r="E25" s="201">
        <v>0</v>
      </c>
      <c r="F25" s="201">
        <v>0</v>
      </c>
      <c r="G25" s="198">
        <v>0</v>
      </c>
      <c r="H25" s="195">
        <f t="shared" si="0"/>
        <v>0</v>
      </c>
    </row>
    <row r="26" spans="1:8" ht="12.75">
      <c r="A26" s="196" t="s">
        <v>141</v>
      </c>
      <c r="B26" s="194" t="s">
        <v>32</v>
      </c>
      <c r="C26" s="201">
        <v>0</v>
      </c>
      <c r="D26" s="201">
        <v>0</v>
      </c>
      <c r="E26" s="201">
        <v>0</v>
      </c>
      <c r="F26" s="201">
        <v>0</v>
      </c>
      <c r="G26" s="198">
        <v>0</v>
      </c>
      <c r="H26" s="195">
        <f t="shared" si="0"/>
        <v>0</v>
      </c>
    </row>
    <row r="27" spans="1:8" ht="47.25" customHeight="1">
      <c r="A27" s="202" t="s">
        <v>293</v>
      </c>
      <c r="B27" s="200" t="s">
        <v>33</v>
      </c>
      <c r="C27" s="201">
        <v>0</v>
      </c>
      <c r="D27" s="201">
        <v>0</v>
      </c>
      <c r="E27" s="201">
        <v>0</v>
      </c>
      <c r="F27" s="201">
        <v>0</v>
      </c>
      <c r="G27" s="198">
        <v>0</v>
      </c>
      <c r="H27" s="195">
        <f t="shared" si="0"/>
        <v>0</v>
      </c>
    </row>
    <row r="28" spans="1:8" ht="12.75">
      <c r="A28" s="196" t="s">
        <v>142</v>
      </c>
      <c r="B28" s="194" t="s">
        <v>12</v>
      </c>
      <c r="C28" s="201">
        <v>0</v>
      </c>
      <c r="D28" s="201">
        <v>0</v>
      </c>
      <c r="E28" s="201">
        <v>0</v>
      </c>
      <c r="F28" s="201">
        <v>0</v>
      </c>
      <c r="G28" s="198">
        <v>0</v>
      </c>
      <c r="H28" s="195">
        <f t="shared" si="0"/>
        <v>0</v>
      </c>
    </row>
    <row r="29" spans="1:8" ht="12.75">
      <c r="A29" s="196" t="s">
        <v>143</v>
      </c>
      <c r="B29" s="194" t="s">
        <v>34</v>
      </c>
      <c r="C29" s="201">
        <v>0</v>
      </c>
      <c r="D29" s="201">
        <v>0</v>
      </c>
      <c r="E29" s="201">
        <v>0</v>
      </c>
      <c r="F29" s="201">
        <v>0</v>
      </c>
      <c r="G29" s="198">
        <v>0</v>
      </c>
      <c r="H29" s="195">
        <f t="shared" si="0"/>
        <v>0</v>
      </c>
    </row>
    <row r="30" spans="1:8" ht="12.75">
      <c r="A30" s="196" t="s">
        <v>144</v>
      </c>
      <c r="B30" s="194" t="s">
        <v>35</v>
      </c>
      <c r="C30" s="201">
        <v>0</v>
      </c>
      <c r="D30" s="201">
        <v>0</v>
      </c>
      <c r="E30" s="201">
        <v>0</v>
      </c>
      <c r="F30" s="201">
        <v>0</v>
      </c>
      <c r="G30" s="198">
        <v>0</v>
      </c>
      <c r="H30" s="195">
        <f t="shared" si="0"/>
        <v>0</v>
      </c>
    </row>
    <row r="31" spans="1:8" ht="12.75">
      <c r="A31" s="196" t="s">
        <v>145</v>
      </c>
      <c r="B31" s="194" t="s">
        <v>36</v>
      </c>
      <c r="C31" s="201">
        <v>0</v>
      </c>
      <c r="D31" s="201">
        <v>0</v>
      </c>
      <c r="E31" s="201">
        <v>0</v>
      </c>
      <c r="F31" s="201">
        <v>0</v>
      </c>
      <c r="G31" s="198">
        <v>0</v>
      </c>
      <c r="H31" s="195">
        <f t="shared" si="0"/>
        <v>0</v>
      </c>
    </row>
    <row r="32" spans="1:8" ht="12.75">
      <c r="A32" s="196" t="s">
        <v>146</v>
      </c>
      <c r="B32" s="194" t="s">
        <v>37</v>
      </c>
      <c r="C32" s="201">
        <v>0</v>
      </c>
      <c r="D32" s="201">
        <v>0</v>
      </c>
      <c r="E32" s="201">
        <v>0</v>
      </c>
      <c r="F32" s="201">
        <v>0</v>
      </c>
      <c r="G32" s="198">
        <v>0</v>
      </c>
      <c r="H32" s="195">
        <f t="shared" si="0"/>
        <v>0</v>
      </c>
    </row>
    <row r="33" spans="1:8" ht="12.75">
      <c r="A33" s="196" t="s">
        <v>147</v>
      </c>
      <c r="B33" s="194" t="s">
        <v>38</v>
      </c>
      <c r="C33" s="201">
        <v>0</v>
      </c>
      <c r="D33" s="201">
        <v>0</v>
      </c>
      <c r="E33" s="201">
        <v>0</v>
      </c>
      <c r="F33" s="201">
        <v>0</v>
      </c>
      <c r="G33" s="198">
        <v>0</v>
      </c>
      <c r="H33" s="195">
        <f t="shared" si="0"/>
        <v>0</v>
      </c>
    </row>
    <row r="34" spans="1:8" ht="12.75">
      <c r="A34" s="196" t="s">
        <v>148</v>
      </c>
      <c r="B34" s="194" t="s">
        <v>39</v>
      </c>
      <c r="C34" s="201">
        <v>0</v>
      </c>
      <c r="D34" s="201">
        <v>0</v>
      </c>
      <c r="E34" s="201">
        <v>0</v>
      </c>
      <c r="F34" s="201">
        <v>0</v>
      </c>
      <c r="G34" s="198">
        <v>0</v>
      </c>
      <c r="H34" s="195">
        <f t="shared" si="0"/>
        <v>0</v>
      </c>
    </row>
    <row r="35" spans="1:8" ht="12.75">
      <c r="A35" s="203" t="s">
        <v>292</v>
      </c>
      <c r="B35" s="204" t="s">
        <v>149</v>
      </c>
      <c r="C35" s="205">
        <v>0</v>
      </c>
      <c r="D35" s="205">
        <v>0</v>
      </c>
      <c r="E35" s="205">
        <v>0</v>
      </c>
      <c r="F35" s="205">
        <v>0</v>
      </c>
      <c r="G35" s="206">
        <v>0</v>
      </c>
      <c r="H35" s="207">
        <f t="shared" si="0"/>
        <v>0</v>
      </c>
    </row>
    <row r="36" spans="1:8" ht="27.75" customHeight="1">
      <c r="A36" s="208" t="s">
        <v>290</v>
      </c>
      <c r="B36" s="209" t="s">
        <v>150</v>
      </c>
      <c r="C36" s="268">
        <f>C17-C35</f>
        <v>17184882.5</v>
      </c>
      <c r="D36" s="268">
        <f>D17-D35</f>
        <v>17528580.15</v>
      </c>
      <c r="E36" s="268">
        <f>E17-E35</f>
        <v>17879151.753</v>
      </c>
      <c r="F36" s="268">
        <f>F17-F35</f>
        <v>18236734.78806</v>
      </c>
      <c r="G36" s="268">
        <f>G17-G35</f>
        <v>18601469.4838212</v>
      </c>
      <c r="H36" s="269">
        <f t="shared" si="0"/>
        <v>89430818.67488119</v>
      </c>
    </row>
    <row r="37" spans="1:8" ht="12.75">
      <c r="A37" s="210"/>
      <c r="B37" s="210"/>
      <c r="C37" s="210"/>
      <c r="D37" s="210"/>
      <c r="E37" s="210"/>
      <c r="F37" s="210"/>
      <c r="G37" s="210"/>
      <c r="H37" s="210"/>
    </row>
    <row r="39" spans="1:8" ht="12.75">
      <c r="A39" s="211"/>
      <c r="B39" s="211"/>
      <c r="C39" s="211"/>
      <c r="D39" s="211"/>
      <c r="E39" s="211"/>
      <c r="F39" s="211"/>
      <c r="G39" s="211"/>
      <c r="H39" s="187"/>
    </row>
    <row r="40" spans="1:8" ht="12.75">
      <c r="A40" s="211"/>
      <c r="B40" s="211"/>
      <c r="C40" s="211"/>
      <c r="D40" s="211"/>
      <c r="E40" s="211"/>
      <c r="F40" s="211"/>
      <c r="G40" s="211"/>
      <c r="H40" s="187"/>
    </row>
    <row r="41" spans="1:8" ht="12.75">
      <c r="A41" s="211" t="s">
        <v>151</v>
      </c>
      <c r="B41" s="211"/>
      <c r="C41" s="211"/>
      <c r="D41" s="211"/>
      <c r="E41" s="211"/>
      <c r="F41" s="211"/>
      <c r="G41" s="211"/>
      <c r="H41" s="187"/>
    </row>
    <row r="42" spans="1:8" ht="12.75">
      <c r="A42" s="211"/>
      <c r="B42" s="211"/>
      <c r="C42" s="211"/>
      <c r="D42" s="211"/>
      <c r="E42" s="211"/>
      <c r="F42" s="211"/>
      <c r="G42" s="211"/>
      <c r="H42" s="187"/>
    </row>
    <row r="43" spans="1:8" ht="12.75">
      <c r="A43" s="594" t="s">
        <v>152</v>
      </c>
      <c r="B43" s="595"/>
      <c r="C43" s="595"/>
      <c r="D43" s="595"/>
      <c r="E43" s="595"/>
      <c r="F43" s="595"/>
      <c r="G43" s="212"/>
      <c r="H43" s="187"/>
    </row>
    <row r="44" spans="1:8" ht="12.75">
      <c r="A44" s="211"/>
      <c r="B44" s="211"/>
      <c r="C44" s="211"/>
      <c r="D44" s="211"/>
      <c r="E44" s="211"/>
      <c r="F44" s="211"/>
      <c r="G44" s="211"/>
      <c r="H44" s="187"/>
    </row>
    <row r="45" spans="1:8" ht="12.75">
      <c r="A45" s="211" t="s">
        <v>153</v>
      </c>
      <c r="B45" s="211"/>
      <c r="C45" s="211"/>
      <c r="D45" s="211"/>
      <c r="E45" s="211"/>
      <c r="F45" s="211"/>
      <c r="G45" s="211"/>
      <c r="H45" s="187"/>
    </row>
  </sheetData>
  <sheetProtection/>
  <mergeCells count="7">
    <mergeCell ref="A43:F43"/>
    <mergeCell ref="A4:H4"/>
    <mergeCell ref="A6:A7"/>
    <mergeCell ref="B6:B7"/>
    <mergeCell ref="C6:C7"/>
    <mergeCell ref="D6:F6"/>
    <mergeCell ref="H6:H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headerFooter>
    <oddHeader>&amp;C9.sz.melléklet
1./2019.(II.28.) Csór Község Önkormányzata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SheetLayoutView="100" workbookViewId="0" topLeftCell="B1">
      <selection activeCell="C6" sqref="C6"/>
    </sheetView>
  </sheetViews>
  <sheetFormatPr defaultColWidth="9.00390625" defaultRowHeight="12.75"/>
  <cols>
    <col min="1" max="1" width="7.375" style="0" customWidth="1"/>
    <col min="2" max="2" width="39.75390625" style="0" customWidth="1"/>
    <col min="3" max="3" width="16.625" style="0" bestFit="1" customWidth="1"/>
    <col min="4" max="4" width="15.375" style="0" bestFit="1" customWidth="1"/>
    <col min="5" max="5" width="15.375" style="0" customWidth="1"/>
    <col min="6" max="13" width="15.375" style="0" bestFit="1" customWidth="1"/>
    <col min="14" max="14" width="16.75390625" style="0" customWidth="1"/>
    <col min="15" max="15" width="15.375" style="0" bestFit="1" customWidth="1"/>
  </cols>
  <sheetData>
    <row r="1" spans="1:15" ht="15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 t="s">
        <v>41</v>
      </c>
      <c r="O1" s="214"/>
    </row>
    <row r="2" spans="1:15" ht="15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</row>
    <row r="3" spans="1:15" ht="14.25">
      <c r="A3" s="600" t="s">
        <v>221</v>
      </c>
      <c r="B3" s="600"/>
      <c r="C3" s="600"/>
      <c r="D3" s="600"/>
      <c r="E3" s="600"/>
      <c r="F3" s="600"/>
      <c r="G3" s="600"/>
      <c r="H3" s="600"/>
      <c r="I3" s="600"/>
      <c r="J3" s="600"/>
      <c r="K3" s="600"/>
      <c r="L3" s="600"/>
      <c r="M3" s="600"/>
      <c r="N3" s="600"/>
      <c r="O3" s="600"/>
    </row>
    <row r="4" spans="1:15" ht="15">
      <c r="A4" s="216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</row>
    <row r="5" spans="1:15" ht="14.25">
      <c r="A5" s="217"/>
      <c r="B5" s="215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</row>
    <row r="6" spans="1:15" ht="15">
      <c r="A6" s="216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</row>
    <row r="7" spans="1:15" ht="28.5">
      <c r="A7" s="219" t="s">
        <v>154</v>
      </c>
      <c r="B7" s="220" t="s">
        <v>155</v>
      </c>
      <c r="C7" s="221" t="s">
        <v>282</v>
      </c>
      <c r="D7" s="222" t="s">
        <v>156</v>
      </c>
      <c r="E7" s="222" t="s">
        <v>157</v>
      </c>
      <c r="F7" s="222" t="s">
        <v>158</v>
      </c>
      <c r="G7" s="222" t="s">
        <v>159</v>
      </c>
      <c r="H7" s="222" t="s">
        <v>160</v>
      </c>
      <c r="I7" s="222" t="s">
        <v>161</v>
      </c>
      <c r="J7" s="222" t="s">
        <v>162</v>
      </c>
      <c r="K7" s="222" t="s">
        <v>163</v>
      </c>
      <c r="L7" s="222" t="s">
        <v>164</v>
      </c>
      <c r="M7" s="222" t="s">
        <v>165</v>
      </c>
      <c r="N7" s="222" t="s">
        <v>166</v>
      </c>
      <c r="O7" s="222" t="s">
        <v>167</v>
      </c>
    </row>
    <row r="8" spans="1:15" ht="30">
      <c r="A8" s="223">
        <v>1</v>
      </c>
      <c r="B8" s="235" t="s">
        <v>186</v>
      </c>
      <c r="C8" s="273">
        <v>83669731</v>
      </c>
      <c r="D8" s="274">
        <v>6972478</v>
      </c>
      <c r="E8" s="274">
        <v>6972478</v>
      </c>
      <c r="F8" s="274">
        <v>6972478</v>
      </c>
      <c r="G8" s="274">
        <v>6972478</v>
      </c>
      <c r="H8" s="274">
        <v>6972478</v>
      </c>
      <c r="I8" s="274">
        <v>6972478</v>
      </c>
      <c r="J8" s="274">
        <v>6972478</v>
      </c>
      <c r="K8" s="274">
        <v>6972478</v>
      </c>
      <c r="L8" s="274">
        <v>6972478</v>
      </c>
      <c r="M8" s="274">
        <v>6972478</v>
      </c>
      <c r="N8" s="274">
        <v>6972478</v>
      </c>
      <c r="O8" s="274">
        <v>6972473</v>
      </c>
    </row>
    <row r="9" spans="1:15" ht="29.25" customHeight="1">
      <c r="A9" s="225" t="s">
        <v>4</v>
      </c>
      <c r="B9" s="226" t="s">
        <v>168</v>
      </c>
      <c r="C9" s="273">
        <v>42000000</v>
      </c>
      <c r="D9" s="275">
        <v>0</v>
      </c>
      <c r="E9" s="275">
        <v>0</v>
      </c>
      <c r="F9" s="275">
        <v>42000000</v>
      </c>
      <c r="G9" s="275">
        <v>0</v>
      </c>
      <c r="H9" s="275">
        <v>0</v>
      </c>
      <c r="I9" s="275">
        <v>0</v>
      </c>
      <c r="J9" s="275">
        <v>0</v>
      </c>
      <c r="K9" s="275">
        <v>0</v>
      </c>
      <c r="L9" s="275">
        <v>0</v>
      </c>
      <c r="M9" s="275">
        <v>0</v>
      </c>
      <c r="N9" s="275">
        <v>0</v>
      </c>
      <c r="O9" s="275">
        <v>0</v>
      </c>
    </row>
    <row r="10" spans="1:15" ht="15">
      <c r="A10" s="225" t="s">
        <v>8</v>
      </c>
      <c r="B10" s="227" t="s">
        <v>169</v>
      </c>
      <c r="C10" s="273">
        <v>34369765</v>
      </c>
      <c r="D10" s="275">
        <v>2864147</v>
      </c>
      <c r="E10" s="275">
        <v>2864147</v>
      </c>
      <c r="F10" s="275">
        <v>2864147</v>
      </c>
      <c r="G10" s="275">
        <v>2864147</v>
      </c>
      <c r="H10" s="275">
        <v>2864147</v>
      </c>
      <c r="I10" s="275">
        <v>2864147</v>
      </c>
      <c r="J10" s="275">
        <v>2864147</v>
      </c>
      <c r="K10" s="275">
        <v>2864147</v>
      </c>
      <c r="L10" s="275">
        <v>2864147</v>
      </c>
      <c r="M10" s="275">
        <v>2864147</v>
      </c>
      <c r="N10" s="275">
        <v>2864147</v>
      </c>
      <c r="O10" s="275">
        <v>2864148</v>
      </c>
    </row>
    <row r="11" spans="1:15" ht="15">
      <c r="A11" s="225" t="s">
        <v>2</v>
      </c>
      <c r="B11" s="227" t="s">
        <v>170</v>
      </c>
      <c r="C11" s="273">
        <v>17816513</v>
      </c>
      <c r="D11" s="275">
        <v>1484709</v>
      </c>
      <c r="E11" s="275">
        <v>1484709</v>
      </c>
      <c r="F11" s="275">
        <v>1484709</v>
      </c>
      <c r="G11" s="275">
        <v>1484709</v>
      </c>
      <c r="H11" s="275">
        <v>1484709</v>
      </c>
      <c r="I11" s="275">
        <v>1484709</v>
      </c>
      <c r="J11" s="275">
        <v>1484709</v>
      </c>
      <c r="K11" s="275">
        <v>1484709</v>
      </c>
      <c r="L11" s="275">
        <v>1484709</v>
      </c>
      <c r="M11" s="275">
        <v>1484709</v>
      </c>
      <c r="N11" s="275">
        <v>1484709</v>
      </c>
      <c r="O11" s="275">
        <v>1484714</v>
      </c>
    </row>
    <row r="12" spans="1:15" ht="15">
      <c r="A12" s="225" t="s">
        <v>5</v>
      </c>
      <c r="B12" s="227" t="s">
        <v>171</v>
      </c>
      <c r="C12" s="273">
        <v>0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  <c r="I12" s="275">
        <v>0</v>
      </c>
      <c r="J12" s="275">
        <v>0</v>
      </c>
      <c r="K12" s="275">
        <v>0</v>
      </c>
      <c r="L12" s="275">
        <v>0</v>
      </c>
      <c r="M12" s="275">
        <v>0</v>
      </c>
      <c r="N12" s="275">
        <v>0</v>
      </c>
      <c r="O12" s="276">
        <v>0</v>
      </c>
    </row>
    <row r="13" spans="1:15" ht="15">
      <c r="A13" s="225" t="s">
        <v>9</v>
      </c>
      <c r="B13" s="227" t="s">
        <v>172</v>
      </c>
      <c r="C13" s="273">
        <v>102180</v>
      </c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>
        <v>102180</v>
      </c>
    </row>
    <row r="14" spans="1:15" ht="15">
      <c r="A14" s="225" t="s">
        <v>3</v>
      </c>
      <c r="B14" s="227" t="s">
        <v>173</v>
      </c>
      <c r="C14" s="273"/>
      <c r="D14" s="275">
        <v>0</v>
      </c>
      <c r="E14" s="275">
        <v>0</v>
      </c>
      <c r="F14" s="275">
        <v>0</v>
      </c>
      <c r="G14" s="275">
        <v>0</v>
      </c>
      <c r="H14" s="275">
        <v>0</v>
      </c>
      <c r="I14" s="275" t="s">
        <v>41</v>
      </c>
      <c r="J14" s="275">
        <v>0</v>
      </c>
      <c r="K14" s="275">
        <v>0</v>
      </c>
      <c r="L14" s="275">
        <v>0</v>
      </c>
      <c r="M14" s="275">
        <v>0</v>
      </c>
      <c r="N14" s="275">
        <v>0</v>
      </c>
      <c r="O14" s="276">
        <v>0</v>
      </c>
    </row>
    <row r="15" spans="1:15" ht="15">
      <c r="A15" s="228" t="s">
        <v>10</v>
      </c>
      <c r="B15" s="229" t="s">
        <v>174</v>
      </c>
      <c r="C15" s="273">
        <v>47434621</v>
      </c>
      <c r="D15" s="277">
        <v>3952885</v>
      </c>
      <c r="E15" s="277">
        <v>3952885</v>
      </c>
      <c r="F15" s="277">
        <v>3952885</v>
      </c>
      <c r="G15" s="277">
        <v>3952885</v>
      </c>
      <c r="H15" s="277">
        <v>3952885</v>
      </c>
      <c r="I15" s="277">
        <v>3952885</v>
      </c>
      <c r="J15" s="277">
        <v>3952885</v>
      </c>
      <c r="K15" s="277">
        <v>3952885</v>
      </c>
      <c r="L15" s="277">
        <v>3952885</v>
      </c>
      <c r="M15" s="277">
        <v>3952885</v>
      </c>
      <c r="N15" s="277">
        <v>3952885</v>
      </c>
      <c r="O15" s="277">
        <v>3952886</v>
      </c>
    </row>
    <row r="16" spans="1:15" ht="14.25">
      <c r="A16" s="230" t="s">
        <v>6</v>
      </c>
      <c r="B16" s="231" t="s">
        <v>175</v>
      </c>
      <c r="C16" s="278">
        <f>SUM(C8:C15)</f>
        <v>225392810</v>
      </c>
      <c r="D16" s="279">
        <f>SUM(D8:D15)</f>
        <v>15274219</v>
      </c>
      <c r="E16" s="279">
        <f aca="true" t="shared" si="0" ref="E16:O16">SUM(E8:E15)</f>
        <v>15274219</v>
      </c>
      <c r="F16" s="279">
        <f t="shared" si="0"/>
        <v>57274219</v>
      </c>
      <c r="G16" s="279">
        <f t="shared" si="0"/>
        <v>15274219</v>
      </c>
      <c r="H16" s="279">
        <f t="shared" si="0"/>
        <v>15274219</v>
      </c>
      <c r="I16" s="279">
        <f t="shared" si="0"/>
        <v>15274219</v>
      </c>
      <c r="J16" s="279">
        <f t="shared" si="0"/>
        <v>15274219</v>
      </c>
      <c r="K16" s="279">
        <f t="shared" si="0"/>
        <v>15274219</v>
      </c>
      <c r="L16" s="279">
        <f t="shared" si="0"/>
        <v>15274219</v>
      </c>
      <c r="M16" s="279">
        <f t="shared" si="0"/>
        <v>15274219</v>
      </c>
      <c r="N16" s="279">
        <f t="shared" si="0"/>
        <v>15274219</v>
      </c>
      <c r="O16" s="279">
        <f t="shared" si="0"/>
        <v>15376401</v>
      </c>
    </row>
    <row r="17" spans="1:15" ht="15">
      <c r="A17" s="223" t="s">
        <v>1</v>
      </c>
      <c r="B17" s="224" t="s">
        <v>176</v>
      </c>
      <c r="C17" s="273">
        <v>35540826</v>
      </c>
      <c r="D17" s="274">
        <v>2961736</v>
      </c>
      <c r="E17" s="274">
        <v>2961736</v>
      </c>
      <c r="F17" s="274">
        <v>2961736</v>
      </c>
      <c r="G17" s="274">
        <v>2961736</v>
      </c>
      <c r="H17" s="274">
        <v>2961736</v>
      </c>
      <c r="I17" s="274">
        <v>2961736</v>
      </c>
      <c r="J17" s="274">
        <v>2961736</v>
      </c>
      <c r="K17" s="274">
        <v>2961736</v>
      </c>
      <c r="L17" s="274">
        <v>2961736</v>
      </c>
      <c r="M17" s="274">
        <v>2961736</v>
      </c>
      <c r="N17" s="274">
        <v>2961736</v>
      </c>
      <c r="O17" s="274">
        <v>2961730</v>
      </c>
    </row>
    <row r="18" spans="1:15" ht="30">
      <c r="A18" s="225" t="s">
        <v>7</v>
      </c>
      <c r="B18" s="226" t="s">
        <v>187</v>
      </c>
      <c r="C18" s="273">
        <v>6614446</v>
      </c>
      <c r="D18" s="275">
        <v>551204</v>
      </c>
      <c r="E18" s="275">
        <v>551204</v>
      </c>
      <c r="F18" s="275">
        <v>551204</v>
      </c>
      <c r="G18" s="275">
        <v>551204</v>
      </c>
      <c r="H18" s="275">
        <v>551204</v>
      </c>
      <c r="I18" s="275">
        <v>551204</v>
      </c>
      <c r="J18" s="275">
        <v>551204</v>
      </c>
      <c r="K18" s="275">
        <v>551204</v>
      </c>
      <c r="L18" s="275">
        <v>551204</v>
      </c>
      <c r="M18" s="275">
        <v>551204</v>
      </c>
      <c r="N18" s="275">
        <v>551204</v>
      </c>
      <c r="O18" s="275">
        <v>551202</v>
      </c>
    </row>
    <row r="19" spans="1:15" ht="15">
      <c r="A19" s="225" t="s">
        <v>15</v>
      </c>
      <c r="B19" s="227" t="s">
        <v>177</v>
      </c>
      <c r="C19" s="273">
        <v>37184556</v>
      </c>
      <c r="D19" s="275">
        <v>3098713</v>
      </c>
      <c r="E19" s="275">
        <v>3098713</v>
      </c>
      <c r="F19" s="275">
        <v>3098713</v>
      </c>
      <c r="G19" s="275">
        <v>3098713</v>
      </c>
      <c r="H19" s="275">
        <v>3098713</v>
      </c>
      <c r="I19" s="275">
        <v>3098713</v>
      </c>
      <c r="J19" s="275">
        <v>3098713</v>
      </c>
      <c r="K19" s="275">
        <v>3098713</v>
      </c>
      <c r="L19" s="275">
        <v>3098713</v>
      </c>
      <c r="M19" s="275">
        <v>3098713</v>
      </c>
      <c r="N19" s="275">
        <v>3098713</v>
      </c>
      <c r="O19" s="275">
        <v>3098713</v>
      </c>
    </row>
    <row r="20" spans="1:15" ht="15">
      <c r="A20" s="225" t="s">
        <v>13</v>
      </c>
      <c r="B20" s="227" t="s">
        <v>178</v>
      </c>
      <c r="C20" s="273">
        <v>828643</v>
      </c>
      <c r="D20" s="275">
        <v>69054</v>
      </c>
      <c r="E20" s="275">
        <v>69054</v>
      </c>
      <c r="F20" s="275">
        <v>69054</v>
      </c>
      <c r="G20" s="275">
        <v>69054</v>
      </c>
      <c r="H20" s="275">
        <v>69054</v>
      </c>
      <c r="I20" s="275">
        <v>69054</v>
      </c>
      <c r="J20" s="275">
        <v>69054</v>
      </c>
      <c r="K20" s="275">
        <v>69054</v>
      </c>
      <c r="L20" s="275">
        <v>69054</v>
      </c>
      <c r="M20" s="275">
        <v>69054</v>
      </c>
      <c r="N20" s="275">
        <v>69054</v>
      </c>
      <c r="O20" s="275">
        <v>69049</v>
      </c>
    </row>
    <row r="21" spans="1:15" ht="15">
      <c r="A21" s="225" t="s">
        <v>27</v>
      </c>
      <c r="B21" s="227" t="s">
        <v>179</v>
      </c>
      <c r="C21" s="273">
        <v>16140245</v>
      </c>
      <c r="D21" s="275">
        <v>1345020</v>
      </c>
      <c r="E21" s="275">
        <v>1345020</v>
      </c>
      <c r="F21" s="275">
        <v>1345020</v>
      </c>
      <c r="G21" s="275">
        <v>1345020</v>
      </c>
      <c r="H21" s="275">
        <v>1345020</v>
      </c>
      <c r="I21" s="275">
        <v>1345020</v>
      </c>
      <c r="J21" s="275">
        <v>1345020</v>
      </c>
      <c r="K21" s="275">
        <v>1345020</v>
      </c>
      <c r="L21" s="275">
        <v>1345020</v>
      </c>
      <c r="M21" s="275">
        <v>1345020</v>
      </c>
      <c r="N21" s="275">
        <v>1345020</v>
      </c>
      <c r="O21" s="275">
        <v>1345025</v>
      </c>
    </row>
    <row r="22" spans="1:15" ht="15">
      <c r="A22" s="225" t="s">
        <v>30</v>
      </c>
      <c r="B22" s="227" t="s">
        <v>180</v>
      </c>
      <c r="C22" s="273">
        <v>1300000</v>
      </c>
      <c r="D22" s="275"/>
      <c r="E22" s="275"/>
      <c r="F22" s="275"/>
      <c r="G22" s="275">
        <v>1300000</v>
      </c>
      <c r="H22" s="275"/>
      <c r="I22" s="275"/>
      <c r="J22" s="275"/>
      <c r="K22" s="275"/>
      <c r="L22" s="275"/>
      <c r="M22" s="275"/>
      <c r="N22" s="275"/>
      <c r="O22" s="276"/>
    </row>
    <row r="23" spans="1:15" ht="15">
      <c r="A23" s="225" t="s">
        <v>28</v>
      </c>
      <c r="B23" s="227" t="s">
        <v>182</v>
      </c>
      <c r="C23" s="273">
        <v>75100000</v>
      </c>
      <c r="D23" s="275"/>
      <c r="E23" s="275"/>
      <c r="F23" s="275"/>
      <c r="G23" s="275"/>
      <c r="H23" s="275">
        <v>12516667</v>
      </c>
      <c r="I23" s="275">
        <v>12516667</v>
      </c>
      <c r="J23" s="275">
        <v>12516667</v>
      </c>
      <c r="K23" s="275">
        <v>12516667</v>
      </c>
      <c r="L23" s="275">
        <v>12516667</v>
      </c>
      <c r="M23" s="275">
        <v>12516665</v>
      </c>
      <c r="N23" s="275"/>
      <c r="O23" s="276"/>
    </row>
    <row r="24" spans="1:15" ht="15">
      <c r="A24" s="225" t="s">
        <v>29</v>
      </c>
      <c r="B24" s="227" t="s">
        <v>183</v>
      </c>
      <c r="C24" s="273">
        <f>SUM(D24:O24)</f>
        <v>0</v>
      </c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6"/>
    </row>
    <row r="25" spans="1:15" ht="15.75" thickBot="1">
      <c r="A25" s="228" t="s">
        <v>31</v>
      </c>
      <c r="B25" s="229" t="s">
        <v>184</v>
      </c>
      <c r="C25" s="350">
        <v>52684094</v>
      </c>
      <c r="D25" s="277">
        <v>4390341</v>
      </c>
      <c r="E25" s="277">
        <v>4390341</v>
      </c>
      <c r="F25" s="277">
        <v>4390341</v>
      </c>
      <c r="G25" s="277">
        <v>4390341</v>
      </c>
      <c r="H25" s="277">
        <v>4390341</v>
      </c>
      <c r="I25" s="277">
        <v>4390341</v>
      </c>
      <c r="J25" s="277">
        <v>4390341</v>
      </c>
      <c r="K25" s="277">
        <v>4390341</v>
      </c>
      <c r="L25" s="277">
        <v>4390341</v>
      </c>
      <c r="M25" s="277">
        <v>4390341</v>
      </c>
      <c r="N25" s="277">
        <v>4390341</v>
      </c>
      <c r="O25" s="277">
        <v>4390343</v>
      </c>
    </row>
    <row r="26" spans="1:15" s="605" customFormat="1" ht="15" thickBot="1">
      <c r="A26" s="602" t="s">
        <v>32</v>
      </c>
      <c r="B26" s="603" t="s">
        <v>185</v>
      </c>
      <c r="C26" s="604">
        <f>SUM(C17:C25)</f>
        <v>225392810</v>
      </c>
      <c r="D26" s="601">
        <f>SUM(D17:D25)</f>
        <v>12416068</v>
      </c>
      <c r="E26" s="601">
        <f aca="true" t="shared" si="1" ref="E26:O26">SUM(E17:E25)</f>
        <v>12416068</v>
      </c>
      <c r="F26" s="601">
        <f t="shared" si="1"/>
        <v>12416068</v>
      </c>
      <c r="G26" s="601">
        <f t="shared" si="1"/>
        <v>13716068</v>
      </c>
      <c r="H26" s="601">
        <f t="shared" si="1"/>
        <v>24932735</v>
      </c>
      <c r="I26" s="601">
        <f t="shared" si="1"/>
        <v>24932735</v>
      </c>
      <c r="J26" s="601">
        <f t="shared" si="1"/>
        <v>24932735</v>
      </c>
      <c r="K26" s="601">
        <f t="shared" si="1"/>
        <v>24932735</v>
      </c>
      <c r="L26" s="601">
        <f t="shared" si="1"/>
        <v>24932735</v>
      </c>
      <c r="M26" s="601">
        <f t="shared" si="1"/>
        <v>24932733</v>
      </c>
      <c r="N26" s="601">
        <f t="shared" si="1"/>
        <v>12416068</v>
      </c>
      <c r="O26" s="601">
        <f t="shared" si="1"/>
        <v>12416062</v>
      </c>
    </row>
    <row r="27" spans="1:15" ht="14.25">
      <c r="A27" s="232"/>
      <c r="B27" s="233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</row>
  </sheetData>
  <sheetProtection/>
  <mergeCells count="1">
    <mergeCell ref="A3:O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  <headerFooter>
    <oddHeader>&amp;R10..sz.melléklet
1/2019.(II.28.) Csór Község Önkormányzata.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6"/>
  <sheetViews>
    <sheetView zoomScaleSheetLayoutView="100" workbookViewId="0" topLeftCell="A202">
      <selection activeCell="G98" sqref="G98"/>
    </sheetView>
  </sheetViews>
  <sheetFormatPr defaultColWidth="9.00390625" defaultRowHeight="12.75"/>
  <cols>
    <col min="1" max="1" width="38.875" style="0" customWidth="1"/>
    <col min="2" max="2" width="49.00390625" style="0" customWidth="1"/>
    <col min="3" max="3" width="17.875" style="21" customWidth="1"/>
    <col min="4" max="4" width="17.25390625" style="21" hidden="1" customWidth="1"/>
    <col min="5" max="5" width="21.00390625" style="21" hidden="1" customWidth="1"/>
    <col min="6" max="6" width="14.625" style="21" hidden="1" customWidth="1"/>
    <col min="7" max="9" width="18.00390625" style="0" customWidth="1"/>
    <col min="10" max="10" width="12.625" style="0" customWidth="1"/>
    <col min="11" max="11" width="17.875" style="0" customWidth="1"/>
    <col min="12" max="12" width="16.75390625" style="0" customWidth="1"/>
    <col min="13" max="13" width="17.25390625" style="0" customWidth="1"/>
    <col min="14" max="14" width="14.375" style="0" customWidth="1"/>
  </cols>
  <sheetData>
    <row r="1" spans="1:13" ht="15.75">
      <c r="A1" s="540" t="s">
        <v>257</v>
      </c>
      <c r="B1" s="540"/>
      <c r="C1" s="540"/>
      <c r="D1" s="540"/>
      <c r="E1" s="540"/>
      <c r="F1" s="540"/>
      <c r="G1" s="25"/>
      <c r="H1" s="25"/>
      <c r="I1" s="25"/>
      <c r="J1" s="25"/>
      <c r="K1" s="25"/>
      <c r="L1" s="25"/>
      <c r="M1" s="25"/>
    </row>
    <row r="3" ht="13.5" thickBot="1">
      <c r="M3" s="19"/>
    </row>
    <row r="4" spans="1:6" ht="13.5" thickBot="1">
      <c r="A4" s="23" t="s">
        <v>55</v>
      </c>
      <c r="B4" s="31" t="s">
        <v>26</v>
      </c>
      <c r="C4" s="32" t="s">
        <v>94</v>
      </c>
      <c r="D4" s="32" t="s">
        <v>95</v>
      </c>
      <c r="E4" s="32" t="s">
        <v>96</v>
      </c>
      <c r="F4" s="32" t="s">
        <v>97</v>
      </c>
    </row>
    <row r="5" spans="1:7" ht="12.75">
      <c r="A5" s="546" t="s">
        <v>108</v>
      </c>
      <c r="B5" s="43" t="s">
        <v>59</v>
      </c>
      <c r="C5" s="501">
        <f>4470500+10770600</f>
        <v>15241100</v>
      </c>
      <c r="D5" s="51"/>
      <c r="E5" s="51"/>
      <c r="F5" s="54" t="e">
        <f>E5/D5*100</f>
        <v>#DIV/0!</v>
      </c>
      <c r="G5" s="351"/>
    </row>
    <row r="6" spans="1:7" ht="25.5">
      <c r="A6" s="547"/>
      <c r="B6" s="44" t="s">
        <v>66</v>
      </c>
      <c r="C6" s="502">
        <f>871748+1924635</f>
        <v>2796383</v>
      </c>
      <c r="D6" s="53"/>
      <c r="E6" s="53"/>
      <c r="F6" s="54" t="e">
        <f>E6/D6*100</f>
        <v>#DIV/0!</v>
      </c>
      <c r="G6" s="352"/>
    </row>
    <row r="7" spans="1:7" ht="12.75">
      <c r="A7" s="547"/>
      <c r="B7" s="44" t="s">
        <v>60</v>
      </c>
      <c r="C7" s="503">
        <f>24613422+393000</f>
        <v>25006422</v>
      </c>
      <c r="D7" s="53"/>
      <c r="E7" s="53"/>
      <c r="F7" s="54" t="e">
        <f>E7/D7*100</f>
        <v>#DIV/0!</v>
      </c>
      <c r="G7" s="353"/>
    </row>
    <row r="8" spans="1:7" ht="12.75">
      <c r="A8" s="547"/>
      <c r="B8" s="44" t="s">
        <v>67</v>
      </c>
      <c r="C8" s="503"/>
      <c r="D8" s="53"/>
      <c r="E8" s="53"/>
      <c r="F8" s="54"/>
      <c r="G8" s="353"/>
    </row>
    <row r="9" spans="1:7" ht="25.5">
      <c r="A9" s="547"/>
      <c r="B9" s="44" t="s">
        <v>65</v>
      </c>
      <c r="C9" s="503">
        <v>14840245</v>
      </c>
      <c r="D9" s="53"/>
      <c r="E9" s="53"/>
      <c r="F9" s="54" t="e">
        <f>E9/D9*100</f>
        <v>#DIV/0!</v>
      </c>
      <c r="G9" s="353"/>
    </row>
    <row r="10" spans="1:7" ht="12.75">
      <c r="A10" s="547"/>
      <c r="B10" s="35" t="s">
        <v>109</v>
      </c>
      <c r="C10" s="503"/>
      <c r="D10" s="53"/>
      <c r="E10" s="53"/>
      <c r="F10" s="54"/>
      <c r="G10" s="353"/>
    </row>
    <row r="11" spans="1:7" ht="12.75">
      <c r="A11" s="547"/>
      <c r="B11" s="44" t="s">
        <v>62</v>
      </c>
      <c r="C11" s="503">
        <v>1300000</v>
      </c>
      <c r="D11" s="53"/>
      <c r="E11" s="53"/>
      <c r="F11" s="54" t="e">
        <f>E11/D11*100</f>
        <v>#DIV/0!</v>
      </c>
      <c r="G11" s="353"/>
    </row>
    <row r="12" spans="1:7" s="13" customFormat="1" ht="12.75">
      <c r="A12" s="547"/>
      <c r="B12" s="44" t="s">
        <v>63</v>
      </c>
      <c r="C12" s="503">
        <v>75100000</v>
      </c>
      <c r="D12" s="17"/>
      <c r="E12" s="20"/>
      <c r="F12" s="54"/>
      <c r="G12" s="353"/>
    </row>
    <row r="13" spans="1:7" s="13" customFormat="1" ht="12.75">
      <c r="A13" s="547"/>
      <c r="B13" s="44" t="s">
        <v>64</v>
      </c>
      <c r="C13" s="504"/>
      <c r="D13" s="17"/>
      <c r="E13" s="20"/>
      <c r="F13" s="54"/>
      <c r="G13" s="354"/>
    </row>
    <row r="14" spans="1:7" s="13" customFormat="1" ht="13.5" thickBot="1">
      <c r="A14" s="547"/>
      <c r="B14" s="36" t="s">
        <v>69</v>
      </c>
      <c r="C14" s="505">
        <v>52684094</v>
      </c>
      <c r="D14" s="37"/>
      <c r="E14" s="38"/>
      <c r="F14" s="55"/>
      <c r="G14" s="353"/>
    </row>
    <row r="15" spans="1:7" s="13" customFormat="1" ht="13.5" thickBot="1">
      <c r="A15" s="547"/>
      <c r="B15" s="41" t="s">
        <v>14</v>
      </c>
      <c r="C15" s="506">
        <f>SUM(C5:C14)</f>
        <v>186968244</v>
      </c>
      <c r="D15" s="65">
        <f>SUM(D5:D14)</f>
        <v>0</v>
      </c>
      <c r="E15" s="65">
        <f>SUM(E5:E14)</f>
        <v>0</v>
      </c>
      <c r="F15" s="56" t="e">
        <f>E15/D15*100</f>
        <v>#DIV/0!</v>
      </c>
      <c r="G15" s="353"/>
    </row>
    <row r="16" spans="1:7" s="13" customFormat="1" ht="12.75">
      <c r="A16" s="541" t="s">
        <v>201</v>
      </c>
      <c r="B16" s="33" t="s">
        <v>59</v>
      </c>
      <c r="C16" s="501">
        <v>0</v>
      </c>
      <c r="D16" s="51"/>
      <c r="E16" s="51"/>
      <c r="F16" s="52"/>
      <c r="G16" s="354"/>
    </row>
    <row r="17" spans="1:7" s="13" customFormat="1" ht="25.5">
      <c r="A17" s="542"/>
      <c r="B17" s="35" t="s">
        <v>66</v>
      </c>
      <c r="C17" s="503"/>
      <c r="D17" s="53"/>
      <c r="E17" s="53"/>
      <c r="F17" s="54"/>
      <c r="G17" s="353"/>
    </row>
    <row r="18" spans="1:7" s="13" customFormat="1" ht="12.75">
      <c r="A18" s="542"/>
      <c r="B18" s="35" t="s">
        <v>60</v>
      </c>
      <c r="C18" s="503"/>
      <c r="D18" s="53"/>
      <c r="E18" s="53"/>
      <c r="F18" s="54" t="e">
        <f>E18/D18*100</f>
        <v>#DIV/0!</v>
      </c>
      <c r="G18" s="353"/>
    </row>
    <row r="19" spans="1:7" s="13" customFormat="1" ht="12.75">
      <c r="A19" s="542"/>
      <c r="B19" s="35" t="s">
        <v>67</v>
      </c>
      <c r="C19" s="503"/>
      <c r="D19" s="53"/>
      <c r="E19" s="53"/>
      <c r="F19" s="54"/>
      <c r="G19" s="354"/>
    </row>
    <row r="20" spans="1:7" s="13" customFormat="1" ht="25.5">
      <c r="A20" s="542"/>
      <c r="B20" s="35" t="s">
        <v>65</v>
      </c>
      <c r="C20" s="503"/>
      <c r="D20" s="53"/>
      <c r="E20" s="53"/>
      <c r="F20" s="54"/>
      <c r="G20" s="353"/>
    </row>
    <row r="21" spans="1:7" s="13" customFormat="1" ht="12.75">
      <c r="A21" s="542"/>
      <c r="B21" s="35" t="s">
        <v>109</v>
      </c>
      <c r="C21" s="503"/>
      <c r="D21" s="53"/>
      <c r="E21" s="53"/>
      <c r="F21" s="54"/>
      <c r="G21" s="353"/>
    </row>
    <row r="22" spans="1:7" s="13" customFormat="1" ht="12.75">
      <c r="A22" s="542"/>
      <c r="B22" s="35" t="s">
        <v>62</v>
      </c>
      <c r="C22" s="503"/>
      <c r="D22" s="53"/>
      <c r="E22" s="53"/>
      <c r="F22" s="54" t="e">
        <f>E22/D22*100</f>
        <v>#DIV/0!</v>
      </c>
      <c r="G22" s="354"/>
    </row>
    <row r="23" spans="1:7" s="13" customFormat="1" ht="12.75">
      <c r="A23" s="542"/>
      <c r="B23" s="35" t="s">
        <v>63</v>
      </c>
      <c r="C23" s="504"/>
      <c r="D23" s="17"/>
      <c r="E23" s="20"/>
      <c r="F23" s="54"/>
      <c r="G23" s="353"/>
    </row>
    <row r="24" spans="1:7" s="13" customFormat="1" ht="12.75">
      <c r="A24" s="542"/>
      <c r="B24" s="35" t="s">
        <v>64</v>
      </c>
      <c r="C24" s="504"/>
      <c r="D24" s="17"/>
      <c r="E24" s="20"/>
      <c r="F24" s="54"/>
      <c r="G24" s="353"/>
    </row>
    <row r="25" spans="1:7" s="13" customFormat="1" ht="13.5" thickBot="1">
      <c r="A25" s="542"/>
      <c r="B25" s="40" t="s">
        <v>69</v>
      </c>
      <c r="C25" s="505"/>
      <c r="D25" s="37"/>
      <c r="E25" s="38"/>
      <c r="F25" s="55"/>
      <c r="G25" s="354"/>
    </row>
    <row r="26" spans="1:7" s="13" customFormat="1" ht="13.5" thickBot="1">
      <c r="A26" s="542"/>
      <c r="B26" s="41" t="s">
        <v>14</v>
      </c>
      <c r="C26" s="506">
        <f>SUM(C16:C25)</f>
        <v>0</v>
      </c>
      <c r="D26" s="65">
        <f>SUM(D16:D25)</f>
        <v>0</v>
      </c>
      <c r="E26" s="65">
        <f>SUM(E16:E25)</f>
        <v>0</v>
      </c>
      <c r="F26" s="56" t="e">
        <f>E26/D26*100</f>
        <v>#DIV/0!</v>
      </c>
      <c r="G26" s="353"/>
    </row>
    <row r="27" spans="1:7" s="13" customFormat="1" ht="12.75">
      <c r="A27" s="541" t="s">
        <v>115</v>
      </c>
      <c r="B27" s="33" t="s">
        <v>59</v>
      </c>
      <c r="C27" s="507">
        <v>888500</v>
      </c>
      <c r="D27" s="57"/>
      <c r="E27" s="57"/>
      <c r="F27" s="58"/>
      <c r="G27" s="353"/>
    </row>
    <row r="28" spans="1:7" s="13" customFormat="1" ht="25.5">
      <c r="A28" s="542"/>
      <c r="B28" s="35" t="s">
        <v>66</v>
      </c>
      <c r="C28" s="504">
        <v>173258</v>
      </c>
      <c r="D28" s="59"/>
      <c r="E28" s="59"/>
      <c r="F28" s="60"/>
      <c r="G28" s="354"/>
    </row>
    <row r="29" spans="1:6" s="13" customFormat="1" ht="12.75">
      <c r="A29" s="542"/>
      <c r="B29" s="35" t="s">
        <v>60</v>
      </c>
      <c r="C29" s="504">
        <v>0</v>
      </c>
      <c r="D29" s="59"/>
      <c r="E29" s="59"/>
      <c r="F29" s="54" t="e">
        <f>E29/D29*100</f>
        <v>#DIV/0!</v>
      </c>
    </row>
    <row r="30" spans="1:6" s="13" customFormat="1" ht="12.75">
      <c r="A30" s="542"/>
      <c r="B30" s="35" t="s">
        <v>67</v>
      </c>
      <c r="C30" s="504"/>
      <c r="D30" s="59"/>
      <c r="E30" s="59"/>
      <c r="F30" s="60"/>
    </row>
    <row r="31" spans="1:6" s="13" customFormat="1" ht="25.5">
      <c r="A31" s="542"/>
      <c r="B31" s="35" t="s">
        <v>65</v>
      </c>
      <c r="C31" s="504"/>
      <c r="D31" s="59"/>
      <c r="E31" s="59"/>
      <c r="F31" s="54" t="e">
        <f>E31/D31*100</f>
        <v>#DIV/0!</v>
      </c>
    </row>
    <row r="32" spans="1:6" s="13" customFormat="1" ht="12.75">
      <c r="A32" s="542"/>
      <c r="B32" s="35" t="s">
        <v>109</v>
      </c>
      <c r="C32" s="504"/>
      <c r="D32" s="59"/>
      <c r="E32" s="59"/>
      <c r="F32" s="60"/>
    </row>
    <row r="33" spans="1:6" ht="12.75">
      <c r="A33" s="542"/>
      <c r="B33" s="35" t="s">
        <v>62</v>
      </c>
      <c r="C33" s="504"/>
      <c r="D33" s="59"/>
      <c r="E33" s="59"/>
      <c r="F33" s="60" t="e">
        <f>E33/D33*100</f>
        <v>#DIV/0!</v>
      </c>
    </row>
    <row r="34" spans="1:6" ht="12.75">
      <c r="A34" s="542"/>
      <c r="B34" s="35" t="s">
        <v>63</v>
      </c>
      <c r="C34" s="504"/>
      <c r="D34" s="17"/>
      <c r="E34" s="20"/>
      <c r="F34" s="60" t="e">
        <f>E34/D34*100</f>
        <v>#DIV/0!</v>
      </c>
    </row>
    <row r="35" spans="1:6" ht="12.75">
      <c r="A35" s="542"/>
      <c r="B35" s="35" t="s">
        <v>64</v>
      </c>
      <c r="C35" s="504"/>
      <c r="D35" s="17"/>
      <c r="E35" s="20"/>
      <c r="F35" s="60"/>
    </row>
    <row r="36" spans="1:6" ht="13.5" thickBot="1">
      <c r="A36" s="542"/>
      <c r="B36" s="40" t="s">
        <v>69</v>
      </c>
      <c r="C36" s="505"/>
      <c r="D36" s="37"/>
      <c r="E36" s="38"/>
      <c r="F36" s="61"/>
    </row>
    <row r="37" spans="1:6" ht="13.5" thickBot="1">
      <c r="A37" s="542"/>
      <c r="B37" s="416" t="s">
        <v>14</v>
      </c>
      <c r="C37" s="508">
        <f>SUM(C27:C36)</f>
        <v>1061758</v>
      </c>
      <c r="D37" s="417">
        <f>SUM(D27:D36)</f>
        <v>0</v>
      </c>
      <c r="E37" s="417">
        <f>SUM(E27:E36)</f>
        <v>0</v>
      </c>
      <c r="F37" s="418" t="e">
        <f>E37/D37*100</f>
        <v>#DIV/0!</v>
      </c>
    </row>
    <row r="38" spans="1:6" s="420" customFormat="1" ht="17.25" customHeight="1">
      <c r="A38" s="541" t="s">
        <v>207</v>
      </c>
      <c r="B38" s="33" t="s">
        <v>59</v>
      </c>
      <c r="C38" s="507"/>
      <c r="D38" s="57"/>
      <c r="E38" s="57"/>
      <c r="F38" s="52"/>
    </row>
    <row r="39" spans="1:6" s="1" customFormat="1" ht="25.5">
      <c r="A39" s="542"/>
      <c r="B39" s="35" t="s">
        <v>66</v>
      </c>
      <c r="C39" s="504"/>
      <c r="D39" s="59"/>
      <c r="E39" s="59"/>
      <c r="F39" s="54"/>
    </row>
    <row r="40" spans="1:6" s="1" customFormat="1" ht="17.25" customHeight="1">
      <c r="A40" s="542"/>
      <c r="B40" s="35" t="s">
        <v>60</v>
      </c>
      <c r="C40" s="504"/>
      <c r="D40" s="59"/>
      <c r="E40" s="59"/>
      <c r="F40" s="54"/>
    </row>
    <row r="41" spans="1:6" s="1" customFormat="1" ht="17.25" customHeight="1">
      <c r="A41" s="542"/>
      <c r="B41" s="35" t="s">
        <v>67</v>
      </c>
      <c r="C41" s="504"/>
      <c r="D41" s="59"/>
      <c r="E41" s="59"/>
      <c r="F41" s="54"/>
    </row>
    <row r="42" spans="1:6" s="1" customFormat="1" ht="17.25" customHeight="1">
      <c r="A42" s="542"/>
      <c r="B42" s="35" t="s">
        <v>65</v>
      </c>
      <c r="C42" s="504"/>
      <c r="D42" s="59"/>
      <c r="E42" s="59"/>
      <c r="F42" s="54"/>
    </row>
    <row r="43" spans="1:6" s="1" customFormat="1" ht="17.25" customHeight="1">
      <c r="A43" s="542"/>
      <c r="B43" s="35" t="s">
        <v>109</v>
      </c>
      <c r="C43" s="504"/>
      <c r="D43" s="59"/>
      <c r="E43" s="59"/>
      <c r="F43" s="54"/>
    </row>
    <row r="44" spans="1:6" s="1" customFormat="1" ht="12.75">
      <c r="A44" s="542"/>
      <c r="B44" s="35" t="s">
        <v>62</v>
      </c>
      <c r="C44" s="504"/>
      <c r="D44" s="59"/>
      <c r="E44" s="59"/>
      <c r="F44" s="54"/>
    </row>
    <row r="45" spans="1:6" s="1" customFormat="1" ht="12.75">
      <c r="A45" s="542"/>
      <c r="B45" s="35" t="s">
        <v>63</v>
      </c>
      <c r="C45" s="504"/>
      <c r="D45" s="17"/>
      <c r="E45" s="20"/>
      <c r="F45" s="54"/>
    </row>
    <row r="46" spans="1:6" s="1" customFormat="1" ht="12.75">
      <c r="A46" s="542"/>
      <c r="B46" s="35" t="s">
        <v>64</v>
      </c>
      <c r="C46" s="504"/>
      <c r="D46" s="17"/>
      <c r="E46" s="20"/>
      <c r="F46" s="54"/>
    </row>
    <row r="47" spans="1:6" s="1" customFormat="1" ht="13.5" thickBot="1">
      <c r="A47" s="542"/>
      <c r="B47" s="40" t="s">
        <v>69</v>
      </c>
      <c r="C47" s="505">
        <v>0</v>
      </c>
      <c r="D47" s="37" t="s">
        <v>41</v>
      </c>
      <c r="E47" s="38" t="s">
        <v>41</v>
      </c>
      <c r="F47" s="55" t="e">
        <f>E47/D47*100</f>
        <v>#VALUE!</v>
      </c>
    </row>
    <row r="48" spans="1:6" s="422" customFormat="1" ht="13.5" thickBot="1">
      <c r="A48" s="543"/>
      <c r="B48" s="41" t="s">
        <v>14</v>
      </c>
      <c r="C48" s="506">
        <f>SUM(C38:C47)</f>
        <v>0</v>
      </c>
      <c r="D48" s="65">
        <f>SUM(D38:D47)</f>
        <v>0</v>
      </c>
      <c r="E48" s="65">
        <f>SUM(E38:E47)</f>
        <v>0</v>
      </c>
      <c r="F48" s="421" t="e">
        <f>E48/D48*100</f>
        <v>#DIV/0!</v>
      </c>
    </row>
    <row r="49" spans="1:6" ht="18" customHeight="1">
      <c r="A49" s="544" t="s">
        <v>57</v>
      </c>
      <c r="B49" s="419" t="s">
        <v>259</v>
      </c>
      <c r="C49" s="502">
        <v>1467540</v>
      </c>
      <c r="D49"/>
      <c r="E49"/>
      <c r="F49"/>
    </row>
    <row r="50" spans="1:6" ht="25.5" customHeight="1">
      <c r="A50" s="545"/>
      <c r="B50" s="35" t="s">
        <v>66</v>
      </c>
      <c r="C50" s="503">
        <v>143085</v>
      </c>
      <c r="D50"/>
      <c r="E50"/>
      <c r="F50"/>
    </row>
    <row r="51" spans="1:6" ht="17.25" customHeight="1">
      <c r="A51" s="545"/>
      <c r="B51" s="35" t="s">
        <v>60</v>
      </c>
      <c r="C51" s="503"/>
      <c r="D51"/>
      <c r="E51"/>
      <c r="F51"/>
    </row>
    <row r="52" spans="1:6" ht="17.25" customHeight="1">
      <c r="A52" s="545"/>
      <c r="B52" s="35" t="s">
        <v>67</v>
      </c>
      <c r="C52" s="503"/>
      <c r="D52"/>
      <c r="E52"/>
      <c r="F52"/>
    </row>
    <row r="53" spans="1:6" ht="17.25" customHeight="1">
      <c r="A53" s="545"/>
      <c r="B53" s="35" t="s">
        <v>65</v>
      </c>
      <c r="C53" s="503"/>
      <c r="D53"/>
      <c r="E53"/>
      <c r="F53"/>
    </row>
    <row r="54" spans="1:6" ht="12.75">
      <c r="A54" s="545"/>
      <c r="B54" s="35" t="s">
        <v>109</v>
      </c>
      <c r="C54" s="503"/>
      <c r="D54"/>
      <c r="E54"/>
      <c r="F54"/>
    </row>
    <row r="55" spans="1:6" ht="12.75">
      <c r="A55" s="545"/>
      <c r="B55" s="35" t="s">
        <v>62</v>
      </c>
      <c r="C55" s="503"/>
      <c r="D55"/>
      <c r="E55"/>
      <c r="F55"/>
    </row>
    <row r="56" spans="1:6" ht="12.75">
      <c r="A56" s="545"/>
      <c r="B56" s="35" t="s">
        <v>63</v>
      </c>
      <c r="C56" s="504"/>
      <c r="D56"/>
      <c r="E56"/>
      <c r="F56"/>
    </row>
    <row r="57" spans="1:6" ht="12.75">
      <c r="A57" s="545"/>
      <c r="B57" s="35" t="s">
        <v>64</v>
      </c>
      <c r="C57" s="504"/>
      <c r="D57"/>
      <c r="E57"/>
      <c r="F57"/>
    </row>
    <row r="58" spans="1:6" ht="13.5" thickBot="1">
      <c r="A58" s="545"/>
      <c r="B58" s="40" t="s">
        <v>69</v>
      </c>
      <c r="C58" s="505"/>
      <c r="D58"/>
      <c r="E58"/>
      <c r="F58"/>
    </row>
    <row r="59" spans="1:6" ht="13.5" thickBot="1">
      <c r="A59" s="545"/>
      <c r="B59" s="41" t="s">
        <v>14</v>
      </c>
      <c r="C59" s="506">
        <f>SUM(C49:C58)</f>
        <v>1610625</v>
      </c>
      <c r="D59" s="45" t="s">
        <v>95</v>
      </c>
      <c r="E59" s="45" t="s">
        <v>96</v>
      </c>
      <c r="F59" s="46" t="s">
        <v>97</v>
      </c>
    </row>
    <row r="60" spans="1:6" ht="12.75" customHeight="1">
      <c r="A60" s="541" t="s">
        <v>202</v>
      </c>
      <c r="B60" s="33" t="s">
        <v>59</v>
      </c>
      <c r="C60" s="501">
        <f>'[1]727596'!$O$21</f>
        <v>0</v>
      </c>
      <c r="D60" s="51"/>
      <c r="E60" s="51"/>
      <c r="F60" s="54" t="e">
        <f>E60/D60*100</f>
        <v>#DIV/0!</v>
      </c>
    </row>
    <row r="61" spans="1:6" ht="25.5">
      <c r="A61" s="542"/>
      <c r="B61" s="35" t="s">
        <v>66</v>
      </c>
      <c r="C61" s="503"/>
      <c r="D61" s="53"/>
      <c r="E61" s="53"/>
      <c r="F61" s="54" t="e">
        <f>E61/D61*100</f>
        <v>#DIV/0!</v>
      </c>
    </row>
    <row r="62" spans="1:6" ht="12.75">
      <c r="A62" s="542"/>
      <c r="B62" s="35" t="s">
        <v>60</v>
      </c>
      <c r="C62" s="503">
        <v>3100000</v>
      </c>
      <c r="D62" s="53"/>
      <c r="E62" s="53"/>
      <c r="F62" s="54" t="e">
        <f>E62/D62*100</f>
        <v>#DIV/0!</v>
      </c>
    </row>
    <row r="63" spans="1:6" ht="12.75">
      <c r="A63" s="542"/>
      <c r="B63" s="35" t="s">
        <v>67</v>
      </c>
      <c r="C63" s="503"/>
      <c r="D63" s="53"/>
      <c r="E63" s="53"/>
      <c r="F63" s="54"/>
    </row>
    <row r="64" spans="1:6" ht="25.5">
      <c r="A64" s="542"/>
      <c r="B64" s="35" t="s">
        <v>65</v>
      </c>
      <c r="C64" s="503"/>
      <c r="D64" s="53"/>
      <c r="E64" s="53"/>
      <c r="F64" s="54" t="e">
        <f>E64/D64*100</f>
        <v>#DIV/0!</v>
      </c>
    </row>
    <row r="65" spans="1:6" ht="12.75">
      <c r="A65" s="542"/>
      <c r="B65" s="35" t="s">
        <v>109</v>
      </c>
      <c r="C65" s="503"/>
      <c r="D65" s="53"/>
      <c r="E65" s="53"/>
      <c r="F65" s="54"/>
    </row>
    <row r="66" spans="1:6" ht="12.75">
      <c r="A66" s="542"/>
      <c r="B66" s="35" t="s">
        <v>62</v>
      </c>
      <c r="C66" s="503"/>
      <c r="D66" s="53"/>
      <c r="E66" s="53"/>
      <c r="F66" s="54" t="e">
        <f>E66/D66*100</f>
        <v>#DIV/0!</v>
      </c>
    </row>
    <row r="67" spans="1:6" ht="12.75">
      <c r="A67" s="542"/>
      <c r="B67" s="35" t="s">
        <v>63</v>
      </c>
      <c r="C67" s="504"/>
      <c r="D67" s="17"/>
      <c r="E67" s="20"/>
      <c r="F67" s="54"/>
    </row>
    <row r="68" spans="1:6" ht="12.75">
      <c r="A68" s="542"/>
      <c r="B68" s="35" t="s">
        <v>64</v>
      </c>
      <c r="C68" s="504"/>
      <c r="D68" s="17"/>
      <c r="E68" s="20"/>
      <c r="F68" s="54"/>
    </row>
    <row r="69" spans="1:6" ht="13.5" thickBot="1">
      <c r="A69" s="542"/>
      <c r="B69" s="40" t="s">
        <v>69</v>
      </c>
      <c r="C69" s="505"/>
      <c r="D69" s="37"/>
      <c r="E69" s="38"/>
      <c r="F69" s="55"/>
    </row>
    <row r="70" spans="1:13" ht="13.5" thickBot="1">
      <c r="A70" s="542"/>
      <c r="B70" s="41" t="s">
        <v>14</v>
      </c>
      <c r="C70" s="506">
        <f>SUM(C60:C69)</f>
        <v>3100000</v>
      </c>
      <c r="D70" s="65">
        <f>SUM(D60:D69)</f>
        <v>0</v>
      </c>
      <c r="E70" s="65">
        <f>SUM(E60:E69)</f>
        <v>0</v>
      </c>
      <c r="F70" s="140" t="e">
        <f>E70/D70*100</f>
        <v>#DIV/0!</v>
      </c>
      <c r="G70" s="1"/>
      <c r="M70" s="2"/>
    </row>
    <row r="71" spans="1:9" ht="12.75" customHeight="1">
      <c r="A71" s="541" t="s">
        <v>203</v>
      </c>
      <c r="B71" s="33" t="s">
        <v>59</v>
      </c>
      <c r="C71" s="501"/>
      <c r="D71" s="51"/>
      <c r="E71" s="51"/>
      <c r="F71" s="141"/>
      <c r="G71" s="10"/>
      <c r="H71" s="10"/>
      <c r="I71" s="10"/>
    </row>
    <row r="72" spans="1:10" ht="25.5">
      <c r="A72" s="542"/>
      <c r="B72" s="35" t="s">
        <v>66</v>
      </c>
      <c r="C72" s="503"/>
      <c r="D72" s="53"/>
      <c r="E72" s="53"/>
      <c r="F72" s="54"/>
      <c r="G72" s="10"/>
      <c r="H72" s="10"/>
      <c r="I72" s="10"/>
      <c r="J72" s="1"/>
    </row>
    <row r="73" spans="1:9" ht="12.75">
      <c r="A73" s="542"/>
      <c r="B73" s="35" t="s">
        <v>60</v>
      </c>
      <c r="C73" s="503">
        <v>500000</v>
      </c>
      <c r="D73" s="53"/>
      <c r="E73" s="53"/>
      <c r="F73" s="54" t="e">
        <f>E73/D73*100</f>
        <v>#DIV/0!</v>
      </c>
      <c r="G73" s="10"/>
      <c r="H73" s="10"/>
      <c r="I73" s="10"/>
    </row>
    <row r="74" spans="1:9" ht="12.75">
      <c r="A74" s="542"/>
      <c r="B74" s="35" t="s">
        <v>67</v>
      </c>
      <c r="C74" s="503"/>
      <c r="D74" s="53"/>
      <c r="E74" s="53"/>
      <c r="F74" s="54"/>
      <c r="G74" s="10"/>
      <c r="H74" s="10"/>
      <c r="I74" s="10"/>
    </row>
    <row r="75" spans="1:9" ht="25.5">
      <c r="A75" s="542"/>
      <c r="B75" s="35" t="s">
        <v>65</v>
      </c>
      <c r="C75" s="503"/>
      <c r="D75" s="53"/>
      <c r="E75" s="53"/>
      <c r="F75" s="54"/>
      <c r="G75" s="11"/>
      <c r="H75" s="11"/>
      <c r="I75" s="11"/>
    </row>
    <row r="76" spans="1:9" ht="12.75">
      <c r="A76" s="542"/>
      <c r="B76" s="35" t="s">
        <v>109</v>
      </c>
      <c r="C76" s="503"/>
      <c r="D76" s="53"/>
      <c r="E76" s="53"/>
      <c r="F76" s="54"/>
      <c r="G76" s="1"/>
      <c r="H76" s="1"/>
      <c r="I76" s="1"/>
    </row>
    <row r="77" spans="1:9" ht="12.75">
      <c r="A77" s="542"/>
      <c r="B77" s="35" t="s">
        <v>62</v>
      </c>
      <c r="C77" s="503">
        <f>'[1]727596'!$Q$80</f>
        <v>0</v>
      </c>
      <c r="D77" s="53"/>
      <c r="E77" s="53"/>
      <c r="F77" s="54" t="e">
        <f>E77/D77*100</f>
        <v>#DIV/0!</v>
      </c>
      <c r="G77" s="1"/>
      <c r="H77" s="1"/>
      <c r="I77" s="1"/>
    </row>
    <row r="78" spans="1:6" ht="12.75">
      <c r="A78" s="542"/>
      <c r="B78" s="35" t="s">
        <v>63</v>
      </c>
      <c r="C78" s="504"/>
      <c r="D78" s="17"/>
      <c r="E78" s="20"/>
      <c r="F78" s="54"/>
    </row>
    <row r="79" spans="1:6" ht="12.75">
      <c r="A79" s="542"/>
      <c r="B79" s="35" t="s">
        <v>64</v>
      </c>
      <c r="C79" s="504"/>
      <c r="D79" s="17"/>
      <c r="E79" s="20"/>
      <c r="F79" s="54" t="e">
        <f>E79/D79*100</f>
        <v>#DIV/0!</v>
      </c>
    </row>
    <row r="80" spans="1:6" ht="13.5" thickBot="1">
      <c r="A80" s="542"/>
      <c r="B80" s="40" t="s">
        <v>69</v>
      </c>
      <c r="C80" s="505"/>
      <c r="D80" s="37"/>
      <c r="E80" s="38"/>
      <c r="F80" s="55"/>
    </row>
    <row r="81" spans="1:6" s="9" customFormat="1" ht="13.5" thickBot="1">
      <c r="A81" s="542"/>
      <c r="B81" s="41" t="s">
        <v>14</v>
      </c>
      <c r="C81" s="506">
        <f>SUM(C71:C80)</f>
        <v>500000</v>
      </c>
      <c r="D81" s="65">
        <f>SUM(D71:D80)</f>
        <v>0</v>
      </c>
      <c r="E81" s="65">
        <f>SUM(E71:E80)</f>
        <v>0</v>
      </c>
      <c r="F81" s="56" t="e">
        <f>E81/D81*100</f>
        <v>#DIV/0!</v>
      </c>
    </row>
    <row r="82" spans="1:6" ht="12.75" customHeight="1">
      <c r="A82" s="541" t="s">
        <v>258</v>
      </c>
      <c r="B82" s="33" t="s">
        <v>59</v>
      </c>
      <c r="C82" s="501">
        <v>10997500</v>
      </c>
      <c r="D82" s="51"/>
      <c r="E82" s="51"/>
      <c r="F82" s="52"/>
    </row>
    <row r="83" spans="1:6" ht="25.5">
      <c r="A83" s="542"/>
      <c r="B83" s="35" t="s">
        <v>66</v>
      </c>
      <c r="C83" s="503">
        <v>2144514</v>
      </c>
      <c r="D83" s="53"/>
      <c r="E83" s="53"/>
      <c r="F83" s="54"/>
    </row>
    <row r="84" spans="1:6" ht="12.75">
      <c r="A84" s="542"/>
      <c r="B84" s="35" t="s">
        <v>60</v>
      </c>
      <c r="C84" s="503">
        <v>5215000</v>
      </c>
      <c r="D84" s="53"/>
      <c r="E84" s="53"/>
      <c r="F84" s="54"/>
    </row>
    <row r="85" spans="1:6" ht="12.75">
      <c r="A85" s="542"/>
      <c r="B85" s="35" t="s">
        <v>67</v>
      </c>
      <c r="C85" s="503"/>
      <c r="D85" s="53"/>
      <c r="E85" s="53"/>
      <c r="F85" s="54"/>
    </row>
    <row r="86" spans="1:6" ht="25.5">
      <c r="A86" s="542"/>
      <c r="B86" s="35" t="s">
        <v>65</v>
      </c>
      <c r="C86" s="503"/>
      <c r="D86" s="53"/>
      <c r="E86" s="53"/>
      <c r="F86" s="54"/>
    </row>
    <row r="87" spans="1:6" ht="12.75">
      <c r="A87" s="542"/>
      <c r="B87" s="35" t="s">
        <v>109</v>
      </c>
      <c r="C87" s="503"/>
      <c r="D87" s="53"/>
      <c r="E87" s="53"/>
      <c r="F87" s="54"/>
    </row>
    <row r="88" spans="1:6" ht="12.75">
      <c r="A88" s="542"/>
      <c r="B88" s="35" t="s">
        <v>62</v>
      </c>
      <c r="C88" s="503"/>
      <c r="D88" s="53" t="s">
        <v>41</v>
      </c>
      <c r="E88" s="53"/>
      <c r="F88" s="54"/>
    </row>
    <row r="89" spans="1:6" ht="12.75">
      <c r="A89" s="542"/>
      <c r="B89" s="35" t="s">
        <v>63</v>
      </c>
      <c r="C89" s="504"/>
      <c r="D89" s="17"/>
      <c r="E89" s="20"/>
      <c r="F89" s="54"/>
    </row>
    <row r="90" spans="1:6" ht="12.75">
      <c r="A90" s="542"/>
      <c r="B90" s="35" t="s">
        <v>64</v>
      </c>
      <c r="C90" s="504"/>
      <c r="D90" s="17"/>
      <c r="E90" s="20"/>
      <c r="F90" s="54"/>
    </row>
    <row r="91" spans="1:6" ht="13.5" thickBot="1">
      <c r="A91" s="542"/>
      <c r="B91" s="40" t="s">
        <v>69</v>
      </c>
      <c r="C91" s="505"/>
      <c r="D91" s="37"/>
      <c r="E91" s="38"/>
      <c r="F91" s="55"/>
    </row>
    <row r="92" spans="1:6" s="425" customFormat="1" ht="13.5" thickBot="1">
      <c r="A92" s="542"/>
      <c r="B92" s="41" t="s">
        <v>14</v>
      </c>
      <c r="C92" s="506">
        <f>SUM(C82:C91)</f>
        <v>18357014</v>
      </c>
      <c r="D92" s="65">
        <f>SUM(D82:D91)</f>
        <v>0</v>
      </c>
      <c r="E92" s="65">
        <f>SUM(E82:E91)</f>
        <v>0</v>
      </c>
      <c r="F92" s="56" t="e">
        <f>E92/D92*100</f>
        <v>#DIV/0!</v>
      </c>
    </row>
    <row r="93" spans="1:6" ht="12.75" customHeight="1">
      <c r="A93" s="541" t="s">
        <v>204</v>
      </c>
      <c r="B93" s="419" t="s">
        <v>59</v>
      </c>
      <c r="C93" s="502"/>
      <c r="D93" s="423"/>
      <c r="E93" s="423"/>
      <c r="F93" s="424"/>
    </row>
    <row r="94" spans="1:6" ht="25.5">
      <c r="A94" s="542"/>
      <c r="B94" s="35" t="s">
        <v>66</v>
      </c>
      <c r="C94" s="503"/>
      <c r="D94" s="53"/>
      <c r="E94" s="53"/>
      <c r="F94" s="54"/>
    </row>
    <row r="95" spans="1:6" ht="12.75">
      <c r="A95" s="542"/>
      <c r="B95" s="35" t="s">
        <v>60</v>
      </c>
      <c r="C95" s="503"/>
      <c r="D95" s="53"/>
      <c r="E95" s="53"/>
      <c r="F95" s="54" t="e">
        <f>E95/D95*100</f>
        <v>#DIV/0!</v>
      </c>
    </row>
    <row r="96" spans="1:6" ht="12.75">
      <c r="A96" s="542"/>
      <c r="B96" s="35" t="s">
        <v>107</v>
      </c>
      <c r="C96" s="503"/>
      <c r="D96" s="53"/>
      <c r="E96" s="53"/>
      <c r="F96" s="54"/>
    </row>
    <row r="97" spans="1:6" ht="12.75">
      <c r="A97" s="542"/>
      <c r="B97" s="35" t="s">
        <v>67</v>
      </c>
      <c r="C97" s="503"/>
      <c r="D97" s="53"/>
      <c r="E97" s="53"/>
      <c r="F97" s="54" t="e">
        <f>E97/D97*100</f>
        <v>#DIV/0!</v>
      </c>
    </row>
    <row r="98" spans="1:6" ht="25.5">
      <c r="A98" s="542"/>
      <c r="B98" s="35" t="s">
        <v>65</v>
      </c>
      <c r="C98" s="503">
        <v>1300000</v>
      </c>
      <c r="D98" s="53"/>
      <c r="E98" s="53"/>
      <c r="F98" s="54"/>
    </row>
    <row r="99" spans="1:6" ht="12.75">
      <c r="A99" s="542"/>
      <c r="B99" s="35" t="s">
        <v>109</v>
      </c>
      <c r="C99" s="503"/>
      <c r="D99" s="53"/>
      <c r="E99" s="53"/>
      <c r="F99" s="54"/>
    </row>
    <row r="100" spans="1:6" ht="12.75">
      <c r="A100" s="542"/>
      <c r="B100" s="35" t="s">
        <v>62</v>
      </c>
      <c r="C100" s="503"/>
      <c r="D100" s="17"/>
      <c r="E100" s="20"/>
      <c r="F100" s="54"/>
    </row>
    <row r="101" spans="1:6" ht="12.75">
      <c r="A101" s="542"/>
      <c r="B101" s="35" t="s">
        <v>63</v>
      </c>
      <c r="C101" s="504"/>
      <c r="D101" s="17"/>
      <c r="E101" s="20"/>
      <c r="F101" s="54"/>
    </row>
    <row r="102" spans="1:6" ht="13.5" thickBot="1">
      <c r="A102" s="542"/>
      <c r="B102" s="35" t="s">
        <v>64</v>
      </c>
      <c r="C102" s="504"/>
      <c r="D102" s="37"/>
      <c r="E102" s="38"/>
      <c r="F102" s="55"/>
    </row>
    <row r="103" spans="1:6" ht="13.5" thickBot="1">
      <c r="A103" s="542"/>
      <c r="B103" s="40" t="s">
        <v>69</v>
      </c>
      <c r="C103" s="505"/>
      <c r="D103" s="65">
        <f>SUM(D93:D102)</f>
        <v>0</v>
      </c>
      <c r="E103" s="65">
        <f>SUM(E93:E102)</f>
        <v>0</v>
      </c>
      <c r="F103" s="56" t="e">
        <f>E103/D103*100</f>
        <v>#DIV/0!</v>
      </c>
    </row>
    <row r="104" spans="1:6" ht="12.75" customHeight="1" thickBot="1">
      <c r="A104" s="542"/>
      <c r="B104" s="41" t="s">
        <v>14</v>
      </c>
      <c r="C104" s="506">
        <f>SUM(C93:C103)</f>
        <v>1300000</v>
      </c>
      <c r="D104" s="51"/>
      <c r="E104" s="51"/>
      <c r="F104" s="52"/>
    </row>
    <row r="105" spans="1:6" ht="12.75">
      <c r="A105" s="541" t="s">
        <v>111</v>
      </c>
      <c r="B105" s="33" t="s">
        <v>59</v>
      </c>
      <c r="C105" s="501"/>
      <c r="D105" s="53"/>
      <c r="E105" s="53"/>
      <c r="F105" s="54"/>
    </row>
    <row r="106" spans="1:6" ht="25.5">
      <c r="A106" s="542"/>
      <c r="B106" s="35" t="s">
        <v>66</v>
      </c>
      <c r="C106" s="503"/>
      <c r="D106" s="53"/>
      <c r="E106" s="53"/>
      <c r="F106" s="54"/>
    </row>
    <row r="107" spans="1:6" ht="12.75">
      <c r="A107" s="542"/>
      <c r="B107" s="35" t="s">
        <v>60</v>
      </c>
      <c r="C107" s="503">
        <v>1000000</v>
      </c>
      <c r="D107" s="53"/>
      <c r="E107" s="53"/>
      <c r="F107" s="54"/>
    </row>
    <row r="108" spans="1:6" ht="12.75">
      <c r="A108" s="542"/>
      <c r="B108" s="35" t="s">
        <v>67</v>
      </c>
      <c r="C108" s="503"/>
      <c r="D108" s="53"/>
      <c r="E108" s="53"/>
      <c r="F108" s="54" t="e">
        <f>E108/D108*100</f>
        <v>#DIV/0!</v>
      </c>
    </row>
    <row r="109" spans="1:6" ht="25.5">
      <c r="A109" s="542"/>
      <c r="B109" s="35" t="s">
        <v>65</v>
      </c>
      <c r="C109" s="503"/>
      <c r="D109" s="53"/>
      <c r="E109" s="53"/>
      <c r="F109" s="54"/>
    </row>
    <row r="110" spans="1:6" ht="12.75">
      <c r="A110" s="542"/>
      <c r="B110" s="35" t="s">
        <v>109</v>
      </c>
      <c r="C110" s="503"/>
      <c r="D110" s="53"/>
      <c r="E110" s="53"/>
      <c r="F110" s="54"/>
    </row>
    <row r="111" spans="1:6" ht="12.75">
      <c r="A111" s="542"/>
      <c r="B111" s="35" t="s">
        <v>62</v>
      </c>
      <c r="C111" s="503"/>
      <c r="D111" s="17"/>
      <c r="E111" s="20"/>
      <c r="F111" s="54"/>
    </row>
    <row r="112" spans="1:6" ht="12.75">
      <c r="A112" s="542"/>
      <c r="B112" s="35" t="s">
        <v>63</v>
      </c>
      <c r="C112" s="504"/>
      <c r="D112" s="17"/>
      <c r="E112" s="20"/>
      <c r="F112" s="54"/>
    </row>
    <row r="113" spans="1:6" ht="13.5" thickBot="1">
      <c r="A113" s="542"/>
      <c r="B113" s="35" t="s">
        <v>64</v>
      </c>
      <c r="C113" s="504"/>
      <c r="D113" s="37"/>
      <c r="E113" s="38"/>
      <c r="F113" s="55"/>
    </row>
    <row r="114" spans="1:6" ht="13.5" thickBot="1">
      <c r="A114" s="542"/>
      <c r="B114" s="40" t="s">
        <v>69</v>
      </c>
      <c r="C114" s="505"/>
      <c r="D114" s="65">
        <f>SUM(D105:D113)</f>
        <v>0</v>
      </c>
      <c r="E114" s="65">
        <f>SUM(E105:E113)</f>
        <v>0</v>
      </c>
      <c r="F114" s="56" t="e">
        <f>E114/D114*100</f>
        <v>#DIV/0!</v>
      </c>
    </row>
    <row r="115" spans="1:6" ht="13.5" thickBot="1">
      <c r="A115" s="542"/>
      <c r="B115" s="41" t="s">
        <v>14</v>
      </c>
      <c r="C115" s="506">
        <f>SUM(C105:C114)</f>
        <v>1000000</v>
      </c>
      <c r="D115" s="45" t="s">
        <v>95</v>
      </c>
      <c r="E115" s="45" t="s">
        <v>96</v>
      </c>
      <c r="F115" s="46" t="s">
        <v>97</v>
      </c>
    </row>
    <row r="116" spans="1:6" ht="12.75" customHeight="1">
      <c r="A116" s="541" t="s">
        <v>205</v>
      </c>
      <c r="B116" s="33" t="s">
        <v>59</v>
      </c>
      <c r="C116" s="501">
        <v>2952236</v>
      </c>
      <c r="D116" s="51"/>
      <c r="E116" s="51"/>
      <c r="F116" s="52"/>
    </row>
    <row r="117" spans="1:6" ht="25.5">
      <c r="A117" s="542"/>
      <c r="B117" s="35" t="s">
        <v>66</v>
      </c>
      <c r="C117" s="503">
        <v>575686</v>
      </c>
      <c r="D117" s="53"/>
      <c r="E117" s="53"/>
      <c r="F117" s="54" t="e">
        <f>E117/D117*100</f>
        <v>#DIV/0!</v>
      </c>
    </row>
    <row r="118" spans="1:6" ht="12.75">
      <c r="A118" s="542"/>
      <c r="B118" s="35" t="s">
        <v>60</v>
      </c>
      <c r="C118" s="503">
        <v>169814</v>
      </c>
      <c r="D118" s="53"/>
      <c r="E118" s="53"/>
      <c r="F118" s="54" t="e">
        <f>E118/D118*100</f>
        <v>#DIV/0!</v>
      </c>
    </row>
    <row r="119" spans="1:6" ht="12.75">
      <c r="A119" s="542"/>
      <c r="B119" s="35" t="s">
        <v>67</v>
      </c>
      <c r="C119" s="503"/>
      <c r="D119" s="53"/>
      <c r="E119" s="53"/>
      <c r="F119" s="54"/>
    </row>
    <row r="120" spans="1:6" ht="25.5">
      <c r="A120" s="542"/>
      <c r="B120" s="35" t="s">
        <v>65</v>
      </c>
      <c r="C120" s="503"/>
      <c r="D120" s="53"/>
      <c r="E120" s="53"/>
      <c r="F120" s="54" t="e">
        <f>E120/D120*100</f>
        <v>#DIV/0!</v>
      </c>
    </row>
    <row r="121" spans="1:6" ht="12.75">
      <c r="A121" s="542"/>
      <c r="B121" s="35" t="s">
        <v>109</v>
      </c>
      <c r="C121" s="503"/>
      <c r="D121" s="53"/>
      <c r="E121" s="53"/>
      <c r="F121" s="54"/>
    </row>
    <row r="122" spans="1:6" ht="12.75">
      <c r="A122" s="542"/>
      <c r="B122" s="35" t="s">
        <v>62</v>
      </c>
      <c r="C122" s="503"/>
      <c r="D122" s="53"/>
      <c r="E122" s="53"/>
      <c r="F122" s="54" t="e">
        <f>E122/D122*100</f>
        <v>#DIV/0!</v>
      </c>
    </row>
    <row r="123" spans="1:6" ht="12.75">
      <c r="A123" s="542"/>
      <c r="B123" s="35" t="s">
        <v>63</v>
      </c>
      <c r="C123" s="504">
        <f>'[1]727596'!$V$85</f>
        <v>0</v>
      </c>
      <c r="D123" s="17"/>
      <c r="E123" s="20"/>
      <c r="F123" s="54"/>
    </row>
    <row r="124" spans="1:6" ht="12.75">
      <c r="A124" s="542"/>
      <c r="B124" s="35" t="s">
        <v>64</v>
      </c>
      <c r="C124" s="504"/>
      <c r="D124" s="17"/>
      <c r="E124" s="20"/>
      <c r="F124" s="54" t="e">
        <f>E124/D124*100</f>
        <v>#DIV/0!</v>
      </c>
    </row>
    <row r="125" spans="1:6" ht="13.5" thickBot="1">
      <c r="A125" s="542"/>
      <c r="B125" s="40" t="s">
        <v>69</v>
      </c>
      <c r="C125" s="505"/>
      <c r="D125" s="37"/>
      <c r="E125" s="38"/>
      <c r="F125" s="54"/>
    </row>
    <row r="126" spans="1:6" ht="13.5" thickBot="1">
      <c r="A126" s="542"/>
      <c r="B126" s="41" t="s">
        <v>14</v>
      </c>
      <c r="C126" s="506">
        <f>SUM(C116:C125)</f>
        <v>3697736</v>
      </c>
      <c r="D126" s="65">
        <f>SUM(D116:D125)</f>
        <v>0</v>
      </c>
      <c r="E126" s="65">
        <f>SUM(E116:E125)</f>
        <v>0</v>
      </c>
      <c r="F126" s="56" t="e">
        <f>E126/D126*100</f>
        <v>#DIV/0!</v>
      </c>
    </row>
    <row r="127" spans="1:6" ht="12.75">
      <c r="A127" s="541" t="s">
        <v>112</v>
      </c>
      <c r="B127" s="33" t="s">
        <v>59</v>
      </c>
      <c r="C127" s="501">
        <v>1332750</v>
      </c>
      <c r="D127" s="51"/>
      <c r="E127" s="51"/>
      <c r="F127" s="54" t="e">
        <f>E127/D127*100</f>
        <v>#DIV/0!</v>
      </c>
    </row>
    <row r="128" spans="1:6" ht="25.5">
      <c r="A128" s="542"/>
      <c r="B128" s="35" t="s">
        <v>66</v>
      </c>
      <c r="C128" s="503">
        <v>259886</v>
      </c>
      <c r="D128" s="53"/>
      <c r="E128" s="53"/>
      <c r="F128" s="54" t="e">
        <f>E128/D128*100</f>
        <v>#DIV/0!</v>
      </c>
    </row>
    <row r="129" spans="1:6" ht="12.75">
      <c r="A129" s="542"/>
      <c r="B129" s="35" t="s">
        <v>60</v>
      </c>
      <c r="C129" s="503">
        <v>1220000</v>
      </c>
      <c r="D129" s="53"/>
      <c r="E129" s="53"/>
      <c r="F129" s="54" t="e">
        <f>E129/D129*100</f>
        <v>#DIV/0!</v>
      </c>
    </row>
    <row r="130" spans="1:6" ht="12.75">
      <c r="A130" s="542"/>
      <c r="B130" s="35" t="s">
        <v>67</v>
      </c>
      <c r="C130" s="503"/>
      <c r="D130" s="53"/>
      <c r="E130" s="53"/>
      <c r="F130" s="54"/>
    </row>
    <row r="131" spans="1:6" ht="25.5">
      <c r="A131" s="542"/>
      <c r="B131" s="35" t="s">
        <v>65</v>
      </c>
      <c r="C131" s="503"/>
      <c r="D131" s="53"/>
      <c r="E131" s="53"/>
      <c r="F131" s="54"/>
    </row>
    <row r="132" spans="1:6" ht="12.75">
      <c r="A132" s="542"/>
      <c r="B132" s="35" t="s">
        <v>109</v>
      </c>
      <c r="C132" s="503"/>
      <c r="D132" s="53"/>
      <c r="E132" s="53"/>
      <c r="F132" s="54"/>
    </row>
    <row r="133" spans="1:6" ht="12.75">
      <c r="A133" s="542"/>
      <c r="B133" s="35" t="s">
        <v>62</v>
      </c>
      <c r="C133" s="503"/>
      <c r="D133" s="53"/>
      <c r="E133" s="53"/>
      <c r="F133" s="54" t="e">
        <f>E133/D133*100</f>
        <v>#DIV/0!</v>
      </c>
    </row>
    <row r="134" spans="1:6" ht="12.75">
      <c r="A134" s="542"/>
      <c r="B134" s="35" t="s">
        <v>63</v>
      </c>
      <c r="C134" s="504"/>
      <c r="D134" s="17"/>
      <c r="E134" s="20"/>
      <c r="F134" s="54"/>
    </row>
    <row r="135" spans="1:6" ht="12.75">
      <c r="A135" s="542"/>
      <c r="B135" s="35" t="s">
        <v>64</v>
      </c>
      <c r="C135" s="504"/>
      <c r="D135" s="17"/>
      <c r="E135" s="20"/>
      <c r="F135" s="54"/>
    </row>
    <row r="136" spans="1:6" ht="13.5" thickBot="1">
      <c r="A136" s="542"/>
      <c r="B136" s="40" t="s">
        <v>69</v>
      </c>
      <c r="C136" s="505"/>
      <c r="D136" s="37"/>
      <c r="E136" s="38"/>
      <c r="F136" s="55"/>
    </row>
    <row r="137" spans="1:6" ht="13.5" thickBot="1">
      <c r="A137" s="542"/>
      <c r="B137" s="41" t="s">
        <v>14</v>
      </c>
      <c r="C137" s="506">
        <f>SUM(C127:C136)</f>
        <v>2812636</v>
      </c>
      <c r="D137" s="65">
        <f>SUM(D127:D136)</f>
        <v>0</v>
      </c>
      <c r="E137" s="65">
        <f>SUM(E127:E136)</f>
        <v>0</v>
      </c>
      <c r="F137" s="56" t="e">
        <f>E137/D137*100</f>
        <v>#DIV/0!</v>
      </c>
    </row>
    <row r="138" spans="1:6" ht="12.75">
      <c r="A138" s="544" t="s">
        <v>58</v>
      </c>
      <c r="B138" s="33" t="s">
        <v>59</v>
      </c>
      <c r="C138" s="501">
        <v>900000</v>
      </c>
      <c r="D138" s="51"/>
      <c r="E138" s="51"/>
      <c r="F138" s="52"/>
    </row>
    <row r="139" spans="1:6" ht="25.5">
      <c r="A139" s="545"/>
      <c r="B139" s="35" t="s">
        <v>66</v>
      </c>
      <c r="C139" s="503">
        <v>178200</v>
      </c>
      <c r="D139" s="53"/>
      <c r="E139" s="53"/>
      <c r="F139" s="54"/>
    </row>
    <row r="140" spans="1:6" ht="12.75">
      <c r="A140" s="545"/>
      <c r="B140" s="35" t="s">
        <v>60</v>
      </c>
      <c r="C140" s="503">
        <v>473320</v>
      </c>
      <c r="D140" s="53"/>
      <c r="E140" s="53"/>
      <c r="F140" s="54"/>
    </row>
    <row r="141" spans="1:6" ht="12.75">
      <c r="A141" s="545"/>
      <c r="B141" s="35" t="s">
        <v>67</v>
      </c>
      <c r="C141" s="503"/>
      <c r="D141" s="53"/>
      <c r="E141" s="53"/>
      <c r="F141" s="54"/>
    </row>
    <row r="142" spans="1:6" ht="25.5">
      <c r="A142" s="545"/>
      <c r="B142" s="35" t="s">
        <v>65</v>
      </c>
      <c r="C142" s="503"/>
      <c r="D142" s="53"/>
      <c r="E142" s="53"/>
      <c r="F142" s="54" t="e">
        <f>E142/D142*100</f>
        <v>#DIV/0!</v>
      </c>
    </row>
    <row r="143" spans="1:6" ht="12.75">
      <c r="A143" s="545"/>
      <c r="B143" s="35" t="s">
        <v>109</v>
      </c>
      <c r="C143" s="503"/>
      <c r="D143" s="53"/>
      <c r="E143" s="53"/>
      <c r="F143" s="54"/>
    </row>
    <row r="144" spans="1:6" ht="12.75">
      <c r="A144" s="545"/>
      <c r="B144" s="35" t="s">
        <v>62</v>
      </c>
      <c r="C144" s="503"/>
      <c r="D144" s="53"/>
      <c r="E144" s="53"/>
      <c r="F144" s="54"/>
    </row>
    <row r="145" spans="1:6" ht="12.75">
      <c r="A145" s="545"/>
      <c r="B145" s="35" t="s">
        <v>63</v>
      </c>
      <c r="C145" s="504"/>
      <c r="D145" s="17"/>
      <c r="E145" s="20"/>
      <c r="F145" s="54"/>
    </row>
    <row r="146" spans="1:6" ht="12.75">
      <c r="A146" s="545"/>
      <c r="B146" s="35" t="s">
        <v>64</v>
      </c>
      <c r="C146" s="504"/>
      <c r="D146" s="17"/>
      <c r="E146" s="20"/>
      <c r="F146" s="54"/>
    </row>
    <row r="147" spans="1:6" ht="13.5" thickBot="1">
      <c r="A147" s="545"/>
      <c r="B147" s="40" t="s">
        <v>69</v>
      </c>
      <c r="C147" s="505"/>
      <c r="D147" s="37"/>
      <c r="E147" s="38"/>
      <c r="F147" s="55"/>
    </row>
    <row r="148" spans="1:6" s="422" customFormat="1" ht="13.5" thickBot="1">
      <c r="A148" s="548"/>
      <c r="B148" s="41" t="s">
        <v>14</v>
      </c>
      <c r="C148" s="506">
        <f>SUM(C138:C147)</f>
        <v>1551520</v>
      </c>
      <c r="D148" s="65">
        <f>SUM(D138:D147)</f>
        <v>0</v>
      </c>
      <c r="E148" s="65">
        <f>SUM(E138:E147)</f>
        <v>0</v>
      </c>
      <c r="F148" s="56" t="e">
        <f>E148/D148*100</f>
        <v>#DIV/0!</v>
      </c>
    </row>
    <row r="149" spans="1:6" ht="12.75" customHeight="1">
      <c r="A149" s="544" t="s">
        <v>206</v>
      </c>
      <c r="B149" s="419" t="s">
        <v>59</v>
      </c>
      <c r="C149" s="502">
        <v>1761200</v>
      </c>
      <c r="D149" s="423"/>
      <c r="E149" s="423"/>
      <c r="F149" s="424"/>
    </row>
    <row r="150" spans="1:6" ht="25.5">
      <c r="A150" s="545"/>
      <c r="B150" s="35" t="s">
        <v>66</v>
      </c>
      <c r="C150" s="503">
        <v>343434</v>
      </c>
      <c r="D150" s="53"/>
      <c r="E150" s="53"/>
      <c r="F150" s="54"/>
    </row>
    <row r="151" spans="1:6" ht="12.75">
      <c r="A151" s="545"/>
      <c r="B151" s="35" t="s">
        <v>60</v>
      </c>
      <c r="C151" s="503">
        <v>500000</v>
      </c>
      <c r="D151" s="53"/>
      <c r="E151" s="53"/>
      <c r="F151" s="54" t="e">
        <f>E151/D151*100</f>
        <v>#DIV/0!</v>
      </c>
    </row>
    <row r="152" spans="1:6" ht="12.75">
      <c r="A152" s="545"/>
      <c r="B152" s="35" t="s">
        <v>67</v>
      </c>
      <c r="C152" s="503"/>
      <c r="D152" s="53"/>
      <c r="E152" s="53"/>
      <c r="F152" s="54"/>
    </row>
    <row r="153" spans="1:6" ht="25.5">
      <c r="A153" s="545"/>
      <c r="B153" s="35" t="s">
        <v>65</v>
      </c>
      <c r="C153" s="503"/>
      <c r="D153" s="53"/>
      <c r="E153" s="53"/>
      <c r="F153" s="54" t="e">
        <f>E153/D153*100</f>
        <v>#DIV/0!</v>
      </c>
    </row>
    <row r="154" spans="1:6" ht="12.75">
      <c r="A154" s="545"/>
      <c r="B154" s="35" t="s">
        <v>109</v>
      </c>
      <c r="C154" s="503"/>
      <c r="D154" s="53"/>
      <c r="E154" s="53"/>
      <c r="F154" s="54"/>
    </row>
    <row r="155" spans="1:6" ht="12.75">
      <c r="A155" s="545"/>
      <c r="B155" s="35" t="s">
        <v>62</v>
      </c>
      <c r="C155" s="503"/>
      <c r="D155" s="53"/>
      <c r="E155" s="53"/>
      <c r="F155" s="54"/>
    </row>
    <row r="156" spans="1:6" ht="12.75">
      <c r="A156" s="545"/>
      <c r="B156" s="35" t="s">
        <v>63</v>
      </c>
      <c r="C156" s="504"/>
      <c r="D156" s="17"/>
      <c r="E156" s="20"/>
      <c r="F156" s="54"/>
    </row>
    <row r="157" spans="1:6" ht="12.75">
      <c r="A157" s="545"/>
      <c r="B157" s="35" t="s">
        <v>64</v>
      </c>
      <c r="C157" s="504"/>
      <c r="D157" s="17"/>
      <c r="E157" s="20"/>
      <c r="F157" s="54"/>
    </row>
    <row r="158" spans="1:6" ht="13.5" thickBot="1">
      <c r="A158" s="545"/>
      <c r="B158" s="40" t="s">
        <v>69</v>
      </c>
      <c r="C158" s="505"/>
      <c r="D158" s="37"/>
      <c r="E158" s="38"/>
      <c r="F158" s="55"/>
    </row>
    <row r="159" spans="1:6" ht="13.5" thickBot="1">
      <c r="A159" s="548"/>
      <c r="B159" s="41" t="s">
        <v>14</v>
      </c>
      <c r="C159" s="506">
        <f>SUM(C149:C158)</f>
        <v>2604634</v>
      </c>
      <c r="D159" s="65">
        <f>SUM(D149:D158)</f>
        <v>0</v>
      </c>
      <c r="E159" s="65">
        <f>SUM(E149:E158)</f>
        <v>0</v>
      </c>
      <c r="F159" s="56" t="e">
        <f>E159/D159*100</f>
        <v>#DIV/0!</v>
      </c>
    </row>
    <row r="160" ht="12" customHeight="1" thickBot="1">
      <c r="C160" s="509"/>
    </row>
    <row r="161" spans="1:8" ht="12.75">
      <c r="A161" s="541" t="s">
        <v>208</v>
      </c>
      <c r="B161" s="33" t="s">
        <v>59</v>
      </c>
      <c r="C161" s="501"/>
      <c r="D161" s="62"/>
      <c r="E161" s="62"/>
      <c r="F161" s="62"/>
      <c r="H161" s="2"/>
    </row>
    <row r="162" spans="1:8" ht="25.5">
      <c r="A162" s="542"/>
      <c r="B162" s="35" t="s">
        <v>66</v>
      </c>
      <c r="C162" s="503"/>
      <c r="D162" s="62"/>
      <c r="E162" s="62"/>
      <c r="F162" s="62"/>
      <c r="H162" s="2"/>
    </row>
    <row r="163" spans="1:8" ht="12.75">
      <c r="A163" s="542"/>
      <c r="B163" s="35" t="s">
        <v>60</v>
      </c>
      <c r="C163" s="503"/>
      <c r="D163" s="63"/>
      <c r="E163" s="63"/>
      <c r="F163" s="63"/>
      <c r="H163" s="2"/>
    </row>
    <row r="164" spans="1:8" ht="15" customHeight="1">
      <c r="A164" s="542"/>
      <c r="B164" s="35" t="s">
        <v>67</v>
      </c>
      <c r="C164" s="503">
        <v>0</v>
      </c>
      <c r="D164" s="64"/>
      <c r="E164" s="64"/>
      <c r="F164" s="64"/>
      <c r="H164" s="2"/>
    </row>
    <row r="165" spans="1:8" ht="25.5">
      <c r="A165" s="542"/>
      <c r="B165" s="35" t="s">
        <v>65</v>
      </c>
      <c r="C165" s="503"/>
      <c r="D165" s="64"/>
      <c r="E165" s="64"/>
      <c r="F165" s="64"/>
      <c r="H165" s="2"/>
    </row>
    <row r="166" spans="1:8" ht="12.75">
      <c r="A166" s="542"/>
      <c r="B166" s="35" t="s">
        <v>109</v>
      </c>
      <c r="C166" s="503"/>
      <c r="H166" s="2"/>
    </row>
    <row r="167" spans="1:8" ht="12.75">
      <c r="A167" s="542"/>
      <c r="B167" s="35" t="s">
        <v>62</v>
      </c>
      <c r="C167" s="503"/>
      <c r="H167" s="2"/>
    </row>
    <row r="168" spans="1:8" ht="12.75">
      <c r="A168" s="542"/>
      <c r="B168" s="35" t="s">
        <v>63</v>
      </c>
      <c r="C168" s="504"/>
      <c r="H168" s="2"/>
    </row>
    <row r="169" spans="1:8" ht="12.75">
      <c r="A169" s="542"/>
      <c r="B169" s="35" t="s">
        <v>64</v>
      </c>
      <c r="C169" s="504"/>
      <c r="H169" s="2"/>
    </row>
    <row r="170" spans="1:8" ht="13.5" thickBot="1">
      <c r="A170" s="542"/>
      <c r="B170" s="40" t="s">
        <v>69</v>
      </c>
      <c r="C170" s="505"/>
      <c r="H170" s="2"/>
    </row>
    <row r="171" spans="1:8" s="422" customFormat="1" ht="13.5" thickBot="1">
      <c r="A171" s="542"/>
      <c r="B171" s="41" t="s">
        <v>14</v>
      </c>
      <c r="C171" s="506">
        <f>SUM(C161:C170)</f>
        <v>0</v>
      </c>
      <c r="D171" s="426"/>
      <c r="E171" s="426"/>
      <c r="F171" s="426"/>
      <c r="H171" s="427"/>
    </row>
    <row r="172" spans="1:3" ht="12.75">
      <c r="A172" s="541" t="s">
        <v>224</v>
      </c>
      <c r="B172" s="419" t="s">
        <v>59</v>
      </c>
      <c r="C172" s="502"/>
    </row>
    <row r="173" spans="1:3" ht="25.5">
      <c r="A173" s="542"/>
      <c r="B173" s="35" t="s">
        <v>66</v>
      </c>
      <c r="C173" s="503"/>
    </row>
    <row r="174" spans="1:3" ht="12.75">
      <c r="A174" s="542"/>
      <c r="B174" s="35" t="s">
        <v>60</v>
      </c>
      <c r="C174" s="503"/>
    </row>
    <row r="175" spans="1:3" ht="12.75">
      <c r="A175" s="542"/>
      <c r="B175" s="35" t="s">
        <v>67</v>
      </c>
      <c r="C175" s="503">
        <v>510820</v>
      </c>
    </row>
    <row r="176" spans="1:3" ht="12.75">
      <c r="A176" s="542"/>
      <c r="B176" s="35" t="s">
        <v>91</v>
      </c>
      <c r="C176" s="503"/>
    </row>
    <row r="177" spans="1:3" ht="12.75">
      <c r="A177" s="542"/>
      <c r="B177" s="35" t="s">
        <v>109</v>
      </c>
      <c r="C177" s="503"/>
    </row>
    <row r="178" spans="1:3" ht="12.75">
      <c r="A178" s="542"/>
      <c r="B178" s="35" t="s">
        <v>62</v>
      </c>
      <c r="C178" s="503"/>
    </row>
    <row r="179" spans="1:3" ht="12.75">
      <c r="A179" s="542"/>
      <c r="B179" s="35" t="s">
        <v>63</v>
      </c>
      <c r="C179" s="504"/>
    </row>
    <row r="180" spans="1:3" ht="12.75">
      <c r="A180" s="542"/>
      <c r="B180" s="35" t="s">
        <v>64</v>
      </c>
      <c r="C180" s="504"/>
    </row>
    <row r="181" spans="1:3" ht="13.5" thickBot="1">
      <c r="A181" s="542"/>
      <c r="B181" s="40" t="s">
        <v>69</v>
      </c>
      <c r="C181" s="505"/>
    </row>
    <row r="182" spans="1:3" ht="13.5" thickBot="1">
      <c r="A182" s="542"/>
      <c r="B182" s="41" t="s">
        <v>14</v>
      </c>
      <c r="C182" s="506">
        <f>SUM(C172:C181)</f>
        <v>510820</v>
      </c>
    </row>
    <row r="183" spans="1:3" ht="12.75">
      <c r="A183" s="544" t="s">
        <v>209</v>
      </c>
      <c r="B183" s="33" t="s">
        <v>59</v>
      </c>
      <c r="C183" s="501"/>
    </row>
    <row r="184" spans="1:3" ht="25.5">
      <c r="A184" s="545"/>
      <c r="B184" s="35" t="s">
        <v>66</v>
      </c>
      <c r="C184" s="503"/>
    </row>
    <row r="185" spans="1:3" ht="12.75">
      <c r="A185" s="545"/>
      <c r="B185" s="35" t="s">
        <v>60</v>
      </c>
      <c r="C185" s="503"/>
    </row>
    <row r="186" spans="1:3" ht="12.75">
      <c r="A186" s="545"/>
      <c r="B186" s="35" t="s">
        <v>67</v>
      </c>
      <c r="C186" s="503">
        <v>317823</v>
      </c>
    </row>
    <row r="187" spans="1:3" ht="25.5">
      <c r="A187" s="545"/>
      <c r="B187" s="35" t="s">
        <v>65</v>
      </c>
      <c r="C187" s="503">
        <v>0</v>
      </c>
    </row>
    <row r="188" spans="1:3" ht="12.75">
      <c r="A188" s="545"/>
      <c r="B188" s="35" t="s">
        <v>109</v>
      </c>
      <c r="C188" s="503"/>
    </row>
    <row r="189" spans="1:3" ht="12.75">
      <c r="A189" s="545"/>
      <c r="B189" s="35" t="s">
        <v>62</v>
      </c>
      <c r="C189" s="503"/>
    </row>
    <row r="190" spans="1:3" ht="12.75">
      <c r="A190" s="545"/>
      <c r="B190" s="35" t="s">
        <v>63</v>
      </c>
      <c r="C190" s="504"/>
    </row>
    <row r="191" spans="1:3" ht="12.75">
      <c r="A191" s="545"/>
      <c r="B191" s="35" t="s">
        <v>64</v>
      </c>
      <c r="C191" s="504"/>
    </row>
    <row r="192" spans="1:3" ht="13.5" thickBot="1">
      <c r="A192" s="545"/>
      <c r="B192" s="40" t="s">
        <v>69</v>
      </c>
      <c r="C192" s="505"/>
    </row>
    <row r="193" spans="1:3" ht="13.5" thickBot="1">
      <c r="A193" s="548"/>
      <c r="B193" s="41" t="s">
        <v>14</v>
      </c>
      <c r="C193" s="506">
        <f>SUM(C183:C192)</f>
        <v>317823</v>
      </c>
    </row>
    <row r="194" ht="12.75">
      <c r="C194" s="509"/>
    </row>
    <row r="195" ht="13.5" thickBot="1">
      <c r="C195" s="509"/>
    </row>
    <row r="196" spans="1:6" ht="12.75">
      <c r="A196" s="544" t="s">
        <v>11</v>
      </c>
      <c r="B196" s="33" t="s">
        <v>59</v>
      </c>
      <c r="C196" s="501">
        <f>C5+C16+C27+C49+C82+C116+C127+C138+C149</f>
        <v>35540826</v>
      </c>
      <c r="D196" s="51"/>
      <c r="E196" s="51"/>
      <c r="F196" s="52"/>
    </row>
    <row r="197" spans="1:6" ht="25.5">
      <c r="A197" s="545"/>
      <c r="B197" s="35" t="s">
        <v>66</v>
      </c>
      <c r="C197" s="503">
        <f>C6+C17+C28+C50+C83+C117+C128+C139+C150</f>
        <v>6614446</v>
      </c>
      <c r="D197" s="53"/>
      <c r="E197" s="53"/>
      <c r="F197" s="54"/>
    </row>
    <row r="198" spans="1:6" ht="12.75">
      <c r="A198" s="545"/>
      <c r="B198" s="35" t="s">
        <v>60</v>
      </c>
      <c r="C198" s="510">
        <f>C151+C140+C129+C118+C107+C84+C73+C62+C29+C7</f>
        <v>37184556</v>
      </c>
      <c r="D198" s="53"/>
      <c r="E198" s="53"/>
      <c r="F198" s="54" t="e">
        <f>E198/D198*100</f>
        <v>#DIV/0!</v>
      </c>
    </row>
    <row r="199" spans="1:6" ht="12.75">
      <c r="A199" s="545"/>
      <c r="B199" s="35" t="s">
        <v>67</v>
      </c>
      <c r="C199" s="510">
        <f>C186+C175+C164</f>
        <v>828643</v>
      </c>
      <c r="D199" s="53"/>
      <c r="E199" s="53"/>
      <c r="F199" s="54"/>
    </row>
    <row r="200" spans="1:6" ht="25.5">
      <c r="A200" s="545"/>
      <c r="B200" s="35" t="s">
        <v>65</v>
      </c>
      <c r="C200" s="510">
        <f>C187+C98+C9</f>
        <v>16140245</v>
      </c>
      <c r="D200" s="53"/>
      <c r="E200" s="53"/>
      <c r="F200" s="54" t="e">
        <f>E200/D200*100</f>
        <v>#DIV/0!</v>
      </c>
    </row>
    <row r="201" spans="1:6" ht="12.75">
      <c r="A201" s="545"/>
      <c r="B201" s="35" t="s">
        <v>109</v>
      </c>
      <c r="C201" s="510">
        <f>C10</f>
        <v>0</v>
      </c>
      <c r="D201" s="53"/>
      <c r="E201" s="53"/>
      <c r="F201" s="54"/>
    </row>
    <row r="202" spans="1:6" ht="12.75">
      <c r="A202" s="545"/>
      <c r="B202" s="35" t="s">
        <v>62</v>
      </c>
      <c r="C202" s="510">
        <f>C11+C33+C66+C88+C189</f>
        <v>1300000</v>
      </c>
      <c r="D202" s="53"/>
      <c r="E202" s="53"/>
      <c r="F202" s="54"/>
    </row>
    <row r="203" spans="1:6" ht="12.75">
      <c r="A203" s="545"/>
      <c r="B203" s="35" t="s">
        <v>63</v>
      </c>
      <c r="C203" s="510">
        <f>C67+C12</f>
        <v>75100000</v>
      </c>
      <c r="D203" s="17"/>
      <c r="E203" s="20"/>
      <c r="F203" s="54"/>
    </row>
    <row r="204" spans="1:6" ht="12.75">
      <c r="A204" s="545"/>
      <c r="B204" s="35" t="s">
        <v>64</v>
      </c>
      <c r="C204" s="510"/>
      <c r="D204" s="17"/>
      <c r="E204" s="20"/>
      <c r="F204" s="54"/>
    </row>
    <row r="205" spans="1:6" ht="13.5" thickBot="1">
      <c r="A205" s="545"/>
      <c r="B205" s="40" t="s">
        <v>69</v>
      </c>
      <c r="C205" s="511">
        <f>C14</f>
        <v>52684094</v>
      </c>
      <c r="D205" s="37"/>
      <c r="E205" s="38"/>
      <c r="F205" s="55"/>
    </row>
    <row r="206" spans="1:6" ht="13.5" thickBot="1">
      <c r="A206" s="548"/>
      <c r="B206" s="41" t="s">
        <v>14</v>
      </c>
      <c r="C206" s="512">
        <f>SUM(C196:C205)</f>
        <v>225392810</v>
      </c>
      <c r="D206" s="65">
        <f>SUM(D196:D205)</f>
        <v>0</v>
      </c>
      <c r="E206" s="65">
        <f>SUM(E196:E205)</f>
        <v>0</v>
      </c>
      <c r="F206" s="56" t="e">
        <f>E206/D206*100</f>
        <v>#DIV/0!</v>
      </c>
    </row>
  </sheetData>
  <sheetProtection/>
  <mergeCells count="19">
    <mergeCell ref="A183:A193"/>
    <mergeCell ref="A161:A171"/>
    <mergeCell ref="A172:A182"/>
    <mergeCell ref="A196:A206"/>
    <mergeCell ref="A149:A159"/>
    <mergeCell ref="A105:A115"/>
    <mergeCell ref="A116:A126"/>
    <mergeCell ref="A127:A137"/>
    <mergeCell ref="A138:A148"/>
    <mergeCell ref="A1:F1"/>
    <mergeCell ref="A38:A48"/>
    <mergeCell ref="A60:A70"/>
    <mergeCell ref="A71:A81"/>
    <mergeCell ref="A82:A92"/>
    <mergeCell ref="A93:A104"/>
    <mergeCell ref="A49:A59"/>
    <mergeCell ref="A5:A15"/>
    <mergeCell ref="A16:A26"/>
    <mergeCell ref="A27:A37"/>
  </mergeCells>
  <printOptions gridLines="1"/>
  <pageMargins left="0.7480314960629921" right="0.7480314960629921" top="0.984251968503937" bottom="0.984251968503937" header="0.5118110236220472" footer="0.5118110236220472"/>
  <pageSetup horizontalDpi="600" verticalDpi="600" orientation="portrait" paperSize="9" scale="67" r:id="rId1"/>
  <headerFooter>
    <oddHeader>&amp;R2. sz. melléklet
1./2019.(II. 28.) Csór  Önk.rendelete</oddHeader>
  </headerFooter>
  <rowBreaks count="2" manualBreakCount="2">
    <brk id="70" max="2" man="1"/>
    <brk id="137" max="2" man="1"/>
  </rowBreaks>
  <colBreaks count="1" manualBreakCount="1">
    <brk id="6" max="48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SheetLayoutView="100" workbookViewId="0" topLeftCell="A1">
      <selection activeCell="H7" sqref="H7"/>
    </sheetView>
  </sheetViews>
  <sheetFormatPr defaultColWidth="9.00390625" defaultRowHeight="12.75"/>
  <cols>
    <col min="1" max="1" width="38.75390625" style="0" customWidth="1"/>
    <col min="2" max="2" width="45.625" style="0" customWidth="1"/>
    <col min="3" max="3" width="18.125" style="0" customWidth="1"/>
    <col min="4" max="6" width="0" style="0" hidden="1" customWidth="1"/>
  </cols>
  <sheetData>
    <row r="1" spans="1:6" ht="12.75">
      <c r="A1" s="549" t="s">
        <v>284</v>
      </c>
      <c r="B1" s="549"/>
      <c r="C1" s="549"/>
      <c r="D1" s="549"/>
      <c r="E1" s="549"/>
      <c r="F1" s="549"/>
    </row>
    <row r="2" spans="1:6" ht="12.75">
      <c r="A2" s="549"/>
      <c r="B2" s="549"/>
      <c r="C2" s="549"/>
      <c r="D2" s="549"/>
      <c r="E2" s="549"/>
      <c r="F2" s="549"/>
    </row>
    <row r="3" spans="1:6" ht="12.75">
      <c r="A3" s="3"/>
      <c r="B3" s="3"/>
      <c r="C3" s="129"/>
      <c r="D3" s="129"/>
      <c r="E3" s="129"/>
      <c r="F3" s="3"/>
    </row>
    <row r="4" spans="1:6" ht="12.75">
      <c r="A4" s="3"/>
      <c r="B4" s="3"/>
      <c r="C4" s="129"/>
      <c r="D4" s="129"/>
      <c r="E4" s="129"/>
      <c r="F4" s="3"/>
    </row>
    <row r="5" spans="1:6" ht="12.75">
      <c r="A5" s="3"/>
      <c r="B5" s="3"/>
      <c r="C5" s="129"/>
      <c r="D5" s="129"/>
      <c r="E5" s="129"/>
      <c r="F5" s="3"/>
    </row>
    <row r="6" spans="3:5" ht="13.5" thickBot="1">
      <c r="C6" s="254" t="s">
        <v>199</v>
      </c>
      <c r="D6" s="102"/>
      <c r="E6" s="102"/>
    </row>
    <row r="7" spans="1:6" ht="39" thickBot="1">
      <c r="A7" s="23" t="s">
        <v>55</v>
      </c>
      <c r="B7" s="31" t="s">
        <v>26</v>
      </c>
      <c r="C7" s="121" t="s">
        <v>94</v>
      </c>
      <c r="D7" s="121" t="s">
        <v>95</v>
      </c>
      <c r="E7" s="121" t="s">
        <v>96</v>
      </c>
      <c r="F7" s="32" t="s">
        <v>97</v>
      </c>
    </row>
    <row r="8" spans="1:6" ht="18.75" customHeight="1">
      <c r="A8" s="546" t="s">
        <v>113</v>
      </c>
      <c r="B8" s="43" t="s">
        <v>59</v>
      </c>
      <c r="C8" s="255">
        <v>23269164</v>
      </c>
      <c r="D8" s="122"/>
      <c r="E8" s="122"/>
      <c r="F8" s="34"/>
    </row>
    <row r="9" spans="1:6" ht="27" customHeight="1">
      <c r="A9" s="547"/>
      <c r="B9" s="44" t="s">
        <v>66</v>
      </c>
      <c r="C9" s="256">
        <v>4494255</v>
      </c>
      <c r="D9" s="123"/>
      <c r="E9" s="123"/>
      <c r="F9" s="18"/>
    </row>
    <row r="10" spans="1:6" ht="18.75" customHeight="1">
      <c r="A10" s="547"/>
      <c r="B10" s="44" t="s">
        <v>60</v>
      </c>
      <c r="C10" s="256">
        <v>1008000</v>
      </c>
      <c r="D10" s="123"/>
      <c r="E10" s="123"/>
      <c r="F10" s="18" t="e">
        <f>E10/D10*100</f>
        <v>#DIV/0!</v>
      </c>
    </row>
    <row r="11" spans="1:6" ht="18" customHeight="1">
      <c r="A11" s="547"/>
      <c r="B11" s="44" t="s">
        <v>67</v>
      </c>
      <c r="C11" s="256"/>
      <c r="D11" s="123"/>
      <c r="E11" s="123"/>
      <c r="F11" s="18"/>
    </row>
    <row r="12" spans="1:6" ht="26.25" customHeight="1">
      <c r="A12" s="547"/>
      <c r="B12" s="44" t="s">
        <v>65</v>
      </c>
      <c r="C12" s="256"/>
      <c r="D12" s="123"/>
      <c r="E12" s="123"/>
      <c r="F12" s="18"/>
    </row>
    <row r="13" spans="1:6" ht="18" customHeight="1">
      <c r="A13" s="547"/>
      <c r="B13" s="44" t="s">
        <v>68</v>
      </c>
      <c r="C13" s="256"/>
      <c r="D13" s="123"/>
      <c r="E13" s="123"/>
      <c r="F13" s="18"/>
    </row>
    <row r="14" spans="1:6" ht="18.75" customHeight="1">
      <c r="A14" s="547"/>
      <c r="B14" s="44" t="s">
        <v>62</v>
      </c>
      <c r="C14" s="256"/>
      <c r="D14" s="123"/>
      <c r="E14" s="123"/>
      <c r="F14" s="18"/>
    </row>
    <row r="15" spans="1:6" ht="18.75" customHeight="1">
      <c r="A15" s="547"/>
      <c r="B15" s="44" t="s">
        <v>63</v>
      </c>
      <c r="C15" s="257"/>
      <c r="D15" s="124"/>
      <c r="E15" s="125"/>
      <c r="F15" s="18"/>
    </row>
    <row r="16" spans="1:6" ht="18.75" customHeight="1">
      <c r="A16" s="547"/>
      <c r="B16" s="44" t="s">
        <v>64</v>
      </c>
      <c r="C16" s="257"/>
      <c r="D16" s="124"/>
      <c r="E16" s="125"/>
      <c r="F16" s="18"/>
    </row>
    <row r="17" spans="1:6" ht="18.75" customHeight="1" thickBot="1">
      <c r="A17" s="547"/>
      <c r="B17" s="36" t="s">
        <v>69</v>
      </c>
      <c r="C17" s="258"/>
      <c r="D17" s="126"/>
      <c r="E17" s="127"/>
      <c r="F17" s="39"/>
    </row>
    <row r="18" spans="1:6" ht="18.75" customHeight="1" thickBot="1">
      <c r="A18" s="547"/>
      <c r="B18" s="41" t="s">
        <v>14</v>
      </c>
      <c r="C18" s="259">
        <f>SUM(C8:C17)</f>
        <v>28771419</v>
      </c>
      <c r="D18" s="128">
        <f>SUM(D8:D17)</f>
        <v>0</v>
      </c>
      <c r="E18" s="128">
        <f>SUM(E8:E17)</f>
        <v>0</v>
      </c>
      <c r="F18" s="42" t="e">
        <f>E18/D18*100</f>
        <v>#DIV/0!</v>
      </c>
    </row>
    <row r="19" spans="1:6" ht="18.75" customHeight="1">
      <c r="A19" s="541" t="s">
        <v>114</v>
      </c>
      <c r="B19" s="33" t="s">
        <v>59</v>
      </c>
      <c r="C19" s="311"/>
      <c r="D19" s="122"/>
      <c r="E19" s="122"/>
      <c r="F19" s="34" t="e">
        <f>E19/D19*100</f>
        <v>#DIV/0!</v>
      </c>
    </row>
    <row r="20" spans="1:6" ht="27" customHeight="1">
      <c r="A20" s="542"/>
      <c r="B20" s="35" t="s">
        <v>66</v>
      </c>
      <c r="C20" s="310"/>
      <c r="D20" s="123"/>
      <c r="E20" s="123"/>
      <c r="F20" s="18" t="e">
        <f>E20/D20*100</f>
        <v>#DIV/0!</v>
      </c>
    </row>
    <row r="21" spans="1:6" ht="18.75" customHeight="1">
      <c r="A21" s="542"/>
      <c r="B21" s="35" t="s">
        <v>60</v>
      </c>
      <c r="C21" s="310">
        <v>3325000</v>
      </c>
      <c r="D21" s="123"/>
      <c r="E21" s="123"/>
      <c r="F21" s="18" t="e">
        <f>E21/D21*100</f>
        <v>#DIV/0!</v>
      </c>
    </row>
    <row r="22" spans="1:6" ht="18.75" customHeight="1">
      <c r="A22" s="542"/>
      <c r="B22" s="35" t="s">
        <v>67</v>
      </c>
      <c r="C22" s="310"/>
      <c r="D22" s="123"/>
      <c r="E22" s="123"/>
      <c r="F22" s="18"/>
    </row>
    <row r="23" spans="1:6" ht="29.25" customHeight="1">
      <c r="A23" s="542"/>
      <c r="B23" s="35" t="s">
        <v>65</v>
      </c>
      <c r="C23" s="310"/>
      <c r="D23" s="123"/>
      <c r="E23" s="123"/>
      <c r="F23" s="18" t="e">
        <f>E23/D23*100</f>
        <v>#DIV/0!</v>
      </c>
    </row>
    <row r="24" spans="1:6" ht="18.75" customHeight="1">
      <c r="A24" s="542"/>
      <c r="B24" s="35" t="s">
        <v>68</v>
      </c>
      <c r="C24" s="310"/>
      <c r="D24" s="123"/>
      <c r="E24" s="123"/>
      <c r="F24" s="18"/>
    </row>
    <row r="25" spans="1:6" ht="18.75" customHeight="1">
      <c r="A25" s="542"/>
      <c r="B25" s="35" t="s">
        <v>62</v>
      </c>
      <c r="C25" s="310">
        <v>300000</v>
      </c>
      <c r="D25" s="123"/>
      <c r="E25" s="123"/>
      <c r="F25" s="18"/>
    </row>
    <row r="26" spans="1:6" ht="18.75" customHeight="1">
      <c r="A26" s="542"/>
      <c r="B26" s="35" t="s">
        <v>63</v>
      </c>
      <c r="C26" s="312">
        <v>0</v>
      </c>
      <c r="D26" s="124"/>
      <c r="E26" s="125"/>
      <c r="F26" s="18"/>
    </row>
    <row r="27" spans="1:6" ht="18.75" customHeight="1">
      <c r="A27" s="542"/>
      <c r="B27" s="35" t="s">
        <v>64</v>
      </c>
      <c r="C27" s="312"/>
      <c r="D27" s="124"/>
      <c r="E27" s="125"/>
      <c r="F27" s="18"/>
    </row>
    <row r="28" spans="1:6" ht="18.75" customHeight="1" thickBot="1">
      <c r="A28" s="542"/>
      <c r="B28" s="40" t="s">
        <v>69</v>
      </c>
      <c r="C28" s="313"/>
      <c r="D28" s="126"/>
      <c r="E28" s="127"/>
      <c r="F28" s="39"/>
    </row>
    <row r="29" spans="1:6" ht="18.75" customHeight="1" thickBot="1">
      <c r="A29" s="542"/>
      <c r="B29" s="41" t="s">
        <v>14</v>
      </c>
      <c r="C29" s="314">
        <f>SUM(C19:C28)</f>
        <v>3625000</v>
      </c>
      <c r="D29" s="128">
        <f>SUM(D19:D28)</f>
        <v>0</v>
      </c>
      <c r="E29" s="128">
        <f>SUM(E19:E28)</f>
        <v>0</v>
      </c>
      <c r="F29" s="42" t="e">
        <f>E29/D29*100</f>
        <v>#DIV/0!</v>
      </c>
    </row>
    <row r="30" spans="1:6" ht="18.75" customHeight="1" thickBot="1">
      <c r="A30" s="541" t="s">
        <v>210</v>
      </c>
      <c r="B30" s="33" t="s">
        <v>59</v>
      </c>
      <c r="C30" s="311">
        <v>10455170</v>
      </c>
      <c r="D30" s="309"/>
      <c r="E30" s="309"/>
      <c r="F30" s="130"/>
    </row>
    <row r="31" spans="1:6" ht="29.25" customHeight="1" thickBot="1">
      <c r="A31" s="542"/>
      <c r="B31" s="35" t="s">
        <v>66</v>
      </c>
      <c r="C31" s="310">
        <v>2026891</v>
      </c>
      <c r="D31" s="309"/>
      <c r="E31" s="309"/>
      <c r="F31" s="130"/>
    </row>
    <row r="32" spans="1:6" ht="18.75" customHeight="1" thickBot="1">
      <c r="A32" s="542"/>
      <c r="B32" s="35" t="s">
        <v>60</v>
      </c>
      <c r="C32" s="310">
        <v>14392000</v>
      </c>
      <c r="D32" s="309"/>
      <c r="E32" s="309"/>
      <c r="F32" s="130"/>
    </row>
    <row r="33" spans="1:6" ht="18.75" customHeight="1" thickBot="1">
      <c r="A33" s="542"/>
      <c r="B33" s="35" t="s">
        <v>67</v>
      </c>
      <c r="C33" s="310"/>
      <c r="D33" s="309"/>
      <c r="E33" s="309"/>
      <c r="F33" s="130"/>
    </row>
    <row r="34" spans="1:6" ht="18.75" customHeight="1" thickBot="1">
      <c r="A34" s="542"/>
      <c r="B34" s="35" t="s">
        <v>65</v>
      </c>
      <c r="C34" s="310"/>
      <c r="D34" s="309"/>
      <c r="E34" s="309"/>
      <c r="F34" s="130"/>
    </row>
    <row r="35" spans="1:6" ht="18.75" customHeight="1" thickBot="1">
      <c r="A35" s="542"/>
      <c r="B35" s="35" t="s">
        <v>68</v>
      </c>
      <c r="C35" s="310"/>
      <c r="D35" s="309"/>
      <c r="E35" s="309"/>
      <c r="F35" s="130"/>
    </row>
    <row r="36" spans="1:6" ht="18.75" customHeight="1" thickBot="1">
      <c r="A36" s="542"/>
      <c r="B36" s="35" t="s">
        <v>62</v>
      </c>
      <c r="C36" s="310"/>
      <c r="D36" s="309"/>
      <c r="E36" s="309"/>
      <c r="F36" s="130"/>
    </row>
    <row r="37" spans="1:6" ht="18.75" customHeight="1" thickBot="1">
      <c r="A37" s="542"/>
      <c r="B37" s="35" t="s">
        <v>63</v>
      </c>
      <c r="C37" s="312"/>
      <c r="D37" s="309"/>
      <c r="E37" s="309"/>
      <c r="F37" s="130"/>
    </row>
    <row r="38" spans="1:6" ht="18.75" customHeight="1" thickBot="1">
      <c r="A38" s="542"/>
      <c r="B38" s="35" t="s">
        <v>64</v>
      </c>
      <c r="C38" s="312"/>
      <c r="D38" s="309"/>
      <c r="E38" s="309"/>
      <c r="F38" s="130"/>
    </row>
    <row r="39" spans="1:6" ht="18.75" customHeight="1" thickBot="1">
      <c r="A39" s="542"/>
      <c r="B39" s="40" t="s">
        <v>69</v>
      </c>
      <c r="C39" s="313"/>
      <c r="D39" s="309"/>
      <c r="E39" s="309"/>
      <c r="F39" s="130"/>
    </row>
    <row r="40" spans="1:6" ht="18.75" customHeight="1" thickBot="1">
      <c r="A40" s="542"/>
      <c r="B40" s="41" t="s">
        <v>14</v>
      </c>
      <c r="C40" s="314">
        <f>SUM(C30:C39)</f>
        <v>26874061</v>
      </c>
      <c r="D40" s="309"/>
      <c r="E40" s="309"/>
      <c r="F40" s="130"/>
    </row>
    <row r="41" spans="1:6" ht="18.75" customHeight="1" thickBot="1">
      <c r="A41" s="307"/>
      <c r="B41" s="72"/>
      <c r="C41" s="308"/>
      <c r="D41" s="309"/>
      <c r="E41" s="309"/>
      <c r="F41" s="130"/>
    </row>
    <row r="42" spans="1:6" ht="18.75" customHeight="1" thickBot="1">
      <c r="A42" s="544" t="s">
        <v>11</v>
      </c>
      <c r="B42" s="70" t="s">
        <v>59</v>
      </c>
      <c r="C42" s="260">
        <f>C30+C8</f>
        <v>33724334</v>
      </c>
      <c r="D42" s="131" t="e">
        <f>#REF!+#REF!+D19+D8</f>
        <v>#REF!</v>
      </c>
      <c r="E42" s="131" t="e">
        <f>#REF!+#REF!+E19+E8</f>
        <v>#REF!</v>
      </c>
      <c r="F42" s="130" t="e">
        <f>E42/D42*100</f>
        <v>#REF!</v>
      </c>
    </row>
    <row r="43" spans="1:6" ht="31.5" customHeight="1" thickBot="1">
      <c r="A43" s="545"/>
      <c r="B43" s="70" t="s">
        <v>66</v>
      </c>
      <c r="C43" s="261">
        <f>C31+C9</f>
        <v>6521146</v>
      </c>
      <c r="D43" s="131" t="e">
        <f>#REF!+#REF!+D20+D9</f>
        <v>#REF!</v>
      </c>
      <c r="E43" s="131" t="e">
        <f>#REF!+#REF!+E20+E9</f>
        <v>#REF!</v>
      </c>
      <c r="F43" s="130" t="e">
        <f>E43/D43*100</f>
        <v>#REF!</v>
      </c>
    </row>
    <row r="44" spans="1:6" ht="18.75" customHeight="1" thickBot="1">
      <c r="A44" s="545"/>
      <c r="B44" s="132" t="s">
        <v>60</v>
      </c>
      <c r="C44" s="261">
        <f>C32+C21+C10</f>
        <v>18725000</v>
      </c>
      <c r="D44" s="133" t="e">
        <f>#REF!+#REF!+D21+D10</f>
        <v>#REF!</v>
      </c>
      <c r="E44" s="134" t="e">
        <f>#REF!+#REF!+E21+E10</f>
        <v>#REF!</v>
      </c>
      <c r="F44" s="130" t="e">
        <f>E44/D44*100</f>
        <v>#REF!</v>
      </c>
    </row>
    <row r="45" spans="1:6" ht="18.75" customHeight="1" thickBot="1">
      <c r="A45" s="545"/>
      <c r="B45" s="135" t="s">
        <v>67</v>
      </c>
      <c r="C45" s="261">
        <f aca="true" t="shared" si="0" ref="C45:C51">C22+C11</f>
        <v>0</v>
      </c>
      <c r="D45" s="131" t="e">
        <f>#REF!+#REF!+D22+D11</f>
        <v>#REF!</v>
      </c>
      <c r="E45" s="131" t="e">
        <f>#REF!+#REF!+E22+E11</f>
        <v>#REF!</v>
      </c>
      <c r="F45" s="136"/>
    </row>
    <row r="46" spans="1:6" ht="30.75" customHeight="1" thickBot="1">
      <c r="A46" s="545"/>
      <c r="B46" s="70" t="s">
        <v>65</v>
      </c>
      <c r="C46" s="261">
        <f t="shared" si="0"/>
        <v>0</v>
      </c>
      <c r="D46" s="131" t="e">
        <f>#REF!+#REF!+D23+D12</f>
        <v>#REF!</v>
      </c>
      <c r="E46" s="131" t="e">
        <f>#REF!+#REF!+E23+E12</f>
        <v>#REF!</v>
      </c>
      <c r="F46" s="130" t="e">
        <f>E46/D46*100</f>
        <v>#REF!</v>
      </c>
    </row>
    <row r="47" spans="1:6" ht="18.75" customHeight="1" thickBot="1">
      <c r="A47" s="545"/>
      <c r="B47" s="71" t="s">
        <v>68</v>
      </c>
      <c r="C47" s="261">
        <f t="shared" si="0"/>
        <v>0</v>
      </c>
      <c r="D47" s="131" t="e">
        <f>#REF!+#REF!+D24+D13</f>
        <v>#REF!</v>
      </c>
      <c r="E47" s="131" t="e">
        <f>#REF!+#REF!+E24+E13</f>
        <v>#REF!</v>
      </c>
      <c r="F47" s="137"/>
    </row>
    <row r="48" spans="1:6" ht="18.75" customHeight="1" thickBot="1">
      <c r="A48" s="545"/>
      <c r="B48" s="70" t="s">
        <v>62</v>
      </c>
      <c r="C48" s="261">
        <f>C36+C25</f>
        <v>300000</v>
      </c>
      <c r="D48" s="131" t="e">
        <f>#REF!+#REF!+D25+D14</f>
        <v>#REF!</v>
      </c>
      <c r="E48" s="131" t="e">
        <f>#REF!+#REF!+E25+E14</f>
        <v>#REF!</v>
      </c>
      <c r="F48" s="130"/>
    </row>
    <row r="49" spans="1:6" ht="18.75" customHeight="1" thickBot="1">
      <c r="A49" s="545"/>
      <c r="B49" s="70" t="s">
        <v>63</v>
      </c>
      <c r="C49" s="261">
        <f t="shared" si="0"/>
        <v>0</v>
      </c>
      <c r="D49" s="131" t="e">
        <f>#REF!+#REF!+D26+D15</f>
        <v>#REF!</v>
      </c>
      <c r="E49" s="131" t="e">
        <f>#REF!+#REF!+E26+E15</f>
        <v>#REF!</v>
      </c>
      <c r="F49" s="130"/>
    </row>
    <row r="50" spans="1:6" ht="18.75" customHeight="1" thickBot="1">
      <c r="A50" s="545"/>
      <c r="B50" s="71" t="s">
        <v>64</v>
      </c>
      <c r="C50" s="261">
        <f t="shared" si="0"/>
        <v>0</v>
      </c>
      <c r="D50" s="138" t="e">
        <f>#REF!+#REF!+D27+D16</f>
        <v>#REF!</v>
      </c>
      <c r="E50" s="131" t="e">
        <f>#REF!+#REF!+E27+E16</f>
        <v>#REF!</v>
      </c>
      <c r="F50" s="137"/>
    </row>
    <row r="51" spans="1:6" ht="18.75" customHeight="1" thickBot="1">
      <c r="A51" s="545"/>
      <c r="B51" s="70" t="s">
        <v>69</v>
      </c>
      <c r="C51" s="262">
        <f t="shared" si="0"/>
        <v>0</v>
      </c>
      <c r="D51" s="131" t="e">
        <f>#REF!+#REF!+D28+D17</f>
        <v>#REF!</v>
      </c>
      <c r="E51" s="131" t="e">
        <f>#REF!+#REF!+E28+E17</f>
        <v>#REF!</v>
      </c>
      <c r="F51" s="130"/>
    </row>
    <row r="52" spans="1:6" ht="18" customHeight="1" thickBot="1">
      <c r="A52" s="548"/>
      <c r="B52" s="72" t="s">
        <v>14</v>
      </c>
      <c r="C52" s="263">
        <f>C49+C48+C44+C43+C42</f>
        <v>59270480</v>
      </c>
      <c r="D52" s="131" t="e">
        <f>#REF!+#REF!+D29+D18</f>
        <v>#REF!</v>
      </c>
      <c r="E52" s="131" t="e">
        <f>#REF!+#REF!+E29+E18</f>
        <v>#REF!</v>
      </c>
      <c r="F52" s="130" t="e">
        <f>E52/D52*100</f>
        <v>#REF!</v>
      </c>
    </row>
  </sheetData>
  <sheetProtection/>
  <mergeCells count="5">
    <mergeCell ref="A1:F2"/>
    <mergeCell ref="A8:A18"/>
    <mergeCell ref="A19:A29"/>
    <mergeCell ref="A42:A52"/>
    <mergeCell ref="A30:A4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  <headerFooter>
    <oddHeader>&amp;R3. sz. melléklet
1./2019 (II. 28.) Csór Önk.rendelete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zoomScaleSheetLayoutView="100" workbookViewId="0" topLeftCell="A1">
      <selection activeCell="C80" sqref="C80"/>
    </sheetView>
  </sheetViews>
  <sheetFormatPr defaultColWidth="9.00390625" defaultRowHeight="12.75"/>
  <cols>
    <col min="1" max="1" width="37.625" style="101" customWidth="1"/>
    <col min="2" max="2" width="27.625" style="0" customWidth="1"/>
    <col min="3" max="3" width="21.875" style="0" customWidth="1"/>
    <col min="4" max="4" width="16.375" style="102" hidden="1" customWidth="1"/>
    <col min="5" max="5" width="16.125" style="103" hidden="1" customWidth="1"/>
    <col min="6" max="6" width="18.00390625" style="102" hidden="1" customWidth="1"/>
    <col min="7" max="7" width="15.625" style="102" customWidth="1"/>
    <col min="8" max="9" width="17.375" style="0" customWidth="1"/>
    <col min="10" max="10" width="17.875" style="0" customWidth="1"/>
  </cols>
  <sheetData>
    <row r="1" spans="1:10" ht="15.75" customHeight="1">
      <c r="A1" s="555" t="s">
        <v>260</v>
      </c>
      <c r="B1" s="555"/>
      <c r="C1" s="555"/>
      <c r="D1" s="555"/>
      <c r="E1" s="555"/>
      <c r="F1" s="555"/>
      <c r="G1" s="555"/>
      <c r="H1" s="29"/>
      <c r="I1" s="29"/>
      <c r="J1" s="29"/>
    </row>
    <row r="2" spans="1:10" ht="12.75" customHeight="1">
      <c r="A2" s="98"/>
      <c r="B2" s="29"/>
      <c r="C2" s="29"/>
      <c r="D2" s="99"/>
      <c r="E2" s="100"/>
      <c r="F2" s="99"/>
      <c r="G2" s="99"/>
      <c r="H2" s="29"/>
      <c r="I2" s="29"/>
      <c r="J2" s="29"/>
    </row>
    <row r="3" ht="13.5" thickBot="1"/>
    <row r="4" spans="1:6" ht="16.5" thickBot="1">
      <c r="A4" s="104" t="s">
        <v>55</v>
      </c>
      <c r="B4" s="75" t="s">
        <v>98</v>
      </c>
      <c r="C4" s="74" t="s">
        <v>94</v>
      </c>
      <c r="D4" s="105" t="s">
        <v>99</v>
      </c>
      <c r="E4" s="106" t="s">
        <v>96</v>
      </c>
      <c r="F4" s="107" t="s">
        <v>97</v>
      </c>
    </row>
    <row r="5" spans="1:7" ht="24">
      <c r="A5" s="556" t="s">
        <v>56</v>
      </c>
      <c r="B5" s="76" t="s">
        <v>46</v>
      </c>
      <c r="C5" s="513">
        <v>79669731</v>
      </c>
      <c r="D5" s="328"/>
      <c r="E5" s="329"/>
      <c r="F5" s="330"/>
      <c r="G5" s="318"/>
    </row>
    <row r="6" spans="1:7" ht="36">
      <c r="A6" s="557"/>
      <c r="B6" s="77" t="s">
        <v>48</v>
      </c>
      <c r="C6" s="514">
        <v>42000000</v>
      </c>
      <c r="D6" s="315"/>
      <c r="E6" s="316"/>
      <c r="F6" s="317"/>
      <c r="G6" s="318"/>
    </row>
    <row r="7" spans="1:7" ht="12.75">
      <c r="A7" s="557"/>
      <c r="B7" s="77" t="s">
        <v>53</v>
      </c>
      <c r="C7" s="514"/>
      <c r="D7" s="315"/>
      <c r="E7" s="316"/>
      <c r="F7" s="317"/>
      <c r="G7" s="318"/>
    </row>
    <row r="8" spans="1:7" ht="12.75">
      <c r="A8" s="557"/>
      <c r="B8" s="77" t="s">
        <v>45</v>
      </c>
      <c r="C8" s="514"/>
      <c r="D8" s="315"/>
      <c r="E8" s="316"/>
      <c r="F8" s="317"/>
      <c r="G8" s="318"/>
    </row>
    <row r="9" spans="1:7" ht="12.75">
      <c r="A9" s="557"/>
      <c r="B9" s="77" t="s">
        <v>54</v>
      </c>
      <c r="C9" s="514"/>
      <c r="D9" s="315"/>
      <c r="E9" s="316"/>
      <c r="F9" s="317"/>
      <c r="G9" s="318"/>
    </row>
    <row r="10" spans="1:7" ht="24">
      <c r="A10" s="557"/>
      <c r="B10" s="77" t="s">
        <v>52</v>
      </c>
      <c r="C10" s="514"/>
      <c r="D10" s="315"/>
      <c r="E10" s="316"/>
      <c r="F10" s="317"/>
      <c r="G10" s="318"/>
    </row>
    <row r="11" spans="1:7" ht="24">
      <c r="A11" s="557"/>
      <c r="B11" s="77" t="s">
        <v>49</v>
      </c>
      <c r="C11" s="515"/>
      <c r="D11" s="315"/>
      <c r="E11" s="316"/>
      <c r="F11" s="317"/>
      <c r="G11" s="318"/>
    </row>
    <row r="12" spans="1:7" ht="12.75">
      <c r="A12" s="557"/>
      <c r="B12" s="77" t="s">
        <v>51</v>
      </c>
      <c r="C12" s="514" t="s">
        <v>41</v>
      </c>
      <c r="D12" s="315" t="s">
        <v>41</v>
      </c>
      <c r="E12" s="316"/>
      <c r="F12" s="317" t="e">
        <f>E12/D12*100</f>
        <v>#VALUE!</v>
      </c>
      <c r="G12" s="318"/>
    </row>
    <row r="13" spans="1:7" ht="13.5" thickBot="1">
      <c r="A13" s="558"/>
      <c r="B13" s="78" t="s">
        <v>11</v>
      </c>
      <c r="C13" s="516">
        <f>SUM(C5:C12)</f>
        <v>121669731</v>
      </c>
      <c r="D13" s="322">
        <f>SUM(D5:D12)</f>
        <v>0</v>
      </c>
      <c r="E13" s="323">
        <f>SUM(E5:E12)</f>
        <v>0</v>
      </c>
      <c r="F13" s="324" t="e">
        <f>E13/D13*100</f>
        <v>#DIV/0!</v>
      </c>
      <c r="G13" s="318"/>
    </row>
    <row r="14" spans="1:7" ht="24">
      <c r="A14" s="556" t="s">
        <v>57</v>
      </c>
      <c r="B14" s="76" t="s">
        <v>46</v>
      </c>
      <c r="C14" s="513"/>
      <c r="D14" s="328"/>
      <c r="E14" s="329"/>
      <c r="F14" s="330"/>
      <c r="G14" s="318"/>
    </row>
    <row r="15" spans="1:7" ht="36">
      <c r="A15" s="557"/>
      <c r="B15" s="77" t="s">
        <v>48</v>
      </c>
      <c r="C15" s="517"/>
      <c r="D15" s="315"/>
      <c r="E15" s="316"/>
      <c r="F15" s="317"/>
      <c r="G15" s="318"/>
    </row>
    <row r="16" spans="1:7" ht="12.75">
      <c r="A16" s="557"/>
      <c r="B16" s="77" t="s">
        <v>53</v>
      </c>
      <c r="C16" s="517"/>
      <c r="D16" s="315"/>
      <c r="E16" s="316"/>
      <c r="F16" s="317"/>
      <c r="G16" s="318"/>
    </row>
    <row r="17" spans="1:7" ht="12.75">
      <c r="A17" s="557"/>
      <c r="B17" s="77" t="s">
        <v>45</v>
      </c>
      <c r="C17" s="517"/>
      <c r="D17" s="315" t="s">
        <v>41</v>
      </c>
      <c r="E17" s="331" t="s">
        <v>41</v>
      </c>
      <c r="F17" s="317" t="e">
        <f>E17/D17*100</f>
        <v>#VALUE!</v>
      </c>
      <c r="G17" s="318"/>
    </row>
    <row r="18" spans="1:7" ht="12.75">
      <c r="A18" s="557"/>
      <c r="B18" s="77" t="s">
        <v>54</v>
      </c>
      <c r="C18" s="517"/>
      <c r="D18" s="315"/>
      <c r="E18" s="316"/>
      <c r="F18" s="317"/>
      <c r="G18" s="318"/>
    </row>
    <row r="19" spans="1:7" ht="24">
      <c r="A19" s="557"/>
      <c r="B19" s="77" t="s">
        <v>52</v>
      </c>
      <c r="C19" s="517"/>
      <c r="D19" s="315"/>
      <c r="E19" s="316"/>
      <c r="F19" s="317"/>
      <c r="G19" s="318"/>
    </row>
    <row r="20" spans="1:7" ht="24">
      <c r="A20" s="557"/>
      <c r="B20" s="77" t="s">
        <v>49</v>
      </c>
      <c r="C20" s="518"/>
      <c r="D20" s="315" t="s">
        <v>41</v>
      </c>
      <c r="E20" s="331" t="s">
        <v>41</v>
      </c>
      <c r="F20" s="317" t="e">
        <f>E20/D20*100</f>
        <v>#VALUE!</v>
      </c>
      <c r="G20" s="318"/>
    </row>
    <row r="21" spans="1:7" ht="12.75">
      <c r="A21" s="557"/>
      <c r="B21" s="77" t="s">
        <v>51</v>
      </c>
      <c r="C21" s="517"/>
      <c r="D21" s="315"/>
      <c r="E21" s="316"/>
      <c r="F21" s="317"/>
      <c r="G21" s="318"/>
    </row>
    <row r="22" spans="1:7" ht="13.5" thickBot="1">
      <c r="A22" s="558"/>
      <c r="B22" s="78" t="s">
        <v>11</v>
      </c>
      <c r="C22" s="516">
        <f>SUM(C14:C21)</f>
        <v>0</v>
      </c>
      <c r="D22" s="322">
        <f>SUM(D14:D21)</f>
        <v>0</v>
      </c>
      <c r="E22" s="323">
        <f>SUM(E14:E21)</f>
        <v>0</v>
      </c>
      <c r="F22" s="324" t="e">
        <f>E22/D22*100</f>
        <v>#DIV/0!</v>
      </c>
      <c r="G22" s="318"/>
    </row>
    <row r="23" spans="1:7" ht="24">
      <c r="A23" s="559" t="s">
        <v>211</v>
      </c>
      <c r="B23" s="79" t="s">
        <v>46</v>
      </c>
      <c r="C23" s="513">
        <v>4000000</v>
      </c>
      <c r="D23" s="328"/>
      <c r="E23" s="329"/>
      <c r="F23" s="330"/>
      <c r="G23" s="318"/>
    </row>
    <row r="24" spans="1:7" ht="36">
      <c r="A24" s="559"/>
      <c r="B24" s="77" t="s">
        <v>48</v>
      </c>
      <c r="C24" s="517" t="s">
        <v>41</v>
      </c>
      <c r="D24" s="315" t="s">
        <v>41</v>
      </c>
      <c r="E24" s="331" t="s">
        <v>41</v>
      </c>
      <c r="F24" s="317" t="e">
        <f>E24/D24*100</f>
        <v>#VALUE!</v>
      </c>
      <c r="G24" s="318"/>
    </row>
    <row r="25" spans="1:7" ht="12.75">
      <c r="A25" s="559"/>
      <c r="B25" s="77" t="s">
        <v>53</v>
      </c>
      <c r="C25" s="517"/>
      <c r="D25" s="315"/>
      <c r="E25" s="316"/>
      <c r="F25" s="317"/>
      <c r="G25" s="318"/>
    </row>
    <row r="26" spans="1:7" ht="12.75">
      <c r="A26" s="559"/>
      <c r="B26" s="77" t="s">
        <v>45</v>
      </c>
      <c r="C26" s="517"/>
      <c r="D26" s="315"/>
      <c r="E26" s="331"/>
      <c r="F26" s="317"/>
      <c r="G26" s="318"/>
    </row>
    <row r="27" spans="1:7" ht="12.75">
      <c r="A27" s="559"/>
      <c r="B27" s="77" t="s">
        <v>54</v>
      </c>
      <c r="C27" s="514"/>
      <c r="D27" s="315"/>
      <c r="E27" s="316"/>
      <c r="F27" s="317"/>
      <c r="G27" s="318"/>
    </row>
    <row r="28" spans="1:7" ht="24">
      <c r="A28" s="559"/>
      <c r="B28" s="77" t="s">
        <v>52</v>
      </c>
      <c r="C28" s="514"/>
      <c r="D28" s="315"/>
      <c r="E28" s="316"/>
      <c r="F28" s="317"/>
      <c r="G28" s="318"/>
    </row>
    <row r="29" spans="1:7" ht="24">
      <c r="A29" s="559"/>
      <c r="B29" s="77" t="s">
        <v>49</v>
      </c>
      <c r="C29" s="515"/>
      <c r="D29" s="315"/>
      <c r="E29" s="316"/>
      <c r="F29" s="317"/>
      <c r="G29" s="318"/>
    </row>
    <row r="30" spans="1:7" ht="12.75">
      <c r="A30" s="559"/>
      <c r="B30" s="77" t="s">
        <v>51</v>
      </c>
      <c r="C30" s="514" t="s">
        <v>41</v>
      </c>
      <c r="D30" s="315" t="s">
        <v>41</v>
      </c>
      <c r="E30" s="316"/>
      <c r="F30" s="317" t="e">
        <f>E30/D30*100</f>
        <v>#VALUE!</v>
      </c>
      <c r="G30" s="318"/>
    </row>
    <row r="31" spans="1:7" ht="13.5" thickBot="1">
      <c r="A31" s="560"/>
      <c r="B31" s="78" t="s">
        <v>11</v>
      </c>
      <c r="C31" s="516">
        <f>SUM(C23:C30)</f>
        <v>4000000</v>
      </c>
      <c r="D31" s="322">
        <f>SUM(D23:D30)</f>
        <v>0</v>
      </c>
      <c r="E31" s="323">
        <f>SUM(E23:E30)</f>
        <v>0</v>
      </c>
      <c r="F31" s="324" t="e">
        <f>E31/D31*100</f>
        <v>#DIV/0!</v>
      </c>
      <c r="G31" s="318"/>
    </row>
    <row r="32" spans="1:6" ht="24">
      <c r="A32" s="553" t="s">
        <v>102</v>
      </c>
      <c r="B32" s="79" t="s">
        <v>46</v>
      </c>
      <c r="C32" s="519" t="s">
        <v>41</v>
      </c>
      <c r="D32" s="115">
        <v>50</v>
      </c>
      <c r="E32" s="116">
        <v>50</v>
      </c>
      <c r="F32" s="117">
        <f>E32/D32*100</f>
        <v>100</v>
      </c>
    </row>
    <row r="33" spans="1:6" ht="36">
      <c r="A33" s="553"/>
      <c r="B33" s="77" t="s">
        <v>48</v>
      </c>
      <c r="C33" s="517"/>
      <c r="D33" s="111"/>
      <c r="E33" s="112"/>
      <c r="F33" s="113"/>
    </row>
    <row r="34" spans="1:6" ht="12.75">
      <c r="A34" s="553"/>
      <c r="B34" s="77" t="s">
        <v>53</v>
      </c>
      <c r="C34" s="517">
        <f>34069765+300000</f>
        <v>34369765</v>
      </c>
      <c r="D34" s="111"/>
      <c r="E34" s="112"/>
      <c r="F34" s="113"/>
    </row>
    <row r="35" spans="1:7" ht="12.75">
      <c r="A35" s="553"/>
      <c r="B35" s="77" t="s">
        <v>45</v>
      </c>
      <c r="C35" s="517">
        <v>6416513</v>
      </c>
      <c r="D35" s="315"/>
      <c r="E35" s="316"/>
      <c r="F35" s="317"/>
      <c r="G35" s="318"/>
    </row>
    <row r="36" spans="1:7" ht="12.75">
      <c r="A36" s="553"/>
      <c r="B36" s="77" t="s">
        <v>54</v>
      </c>
      <c r="C36" s="517"/>
      <c r="D36" s="315"/>
      <c r="E36" s="316"/>
      <c r="F36" s="317"/>
      <c r="G36" s="318"/>
    </row>
    <row r="37" spans="1:7" ht="24">
      <c r="A37" s="553"/>
      <c r="B37" s="77" t="s">
        <v>52</v>
      </c>
      <c r="C37" s="517">
        <v>102180</v>
      </c>
      <c r="D37" s="315"/>
      <c r="E37" s="316"/>
      <c r="F37" s="317"/>
      <c r="G37" s="318"/>
    </row>
    <row r="38" spans="1:7" ht="24">
      <c r="A38" s="553"/>
      <c r="B38" s="77" t="s">
        <v>49</v>
      </c>
      <c r="C38" s="518"/>
      <c r="D38" s="315"/>
      <c r="E38" s="316"/>
      <c r="F38" s="317"/>
      <c r="G38" s="318"/>
    </row>
    <row r="39" spans="1:7" ht="12.75">
      <c r="A39" s="553"/>
      <c r="B39" s="77" t="s">
        <v>51</v>
      </c>
      <c r="C39" s="517">
        <v>47434621</v>
      </c>
      <c r="D39" s="315"/>
      <c r="E39" s="316"/>
      <c r="F39" s="317"/>
      <c r="G39" s="318"/>
    </row>
    <row r="40" spans="1:7" ht="13.5" thickBot="1">
      <c r="A40" s="554"/>
      <c r="B40" s="80" t="s">
        <v>11</v>
      </c>
      <c r="C40" s="520">
        <f>SUM(C32:C39)</f>
        <v>88323079</v>
      </c>
      <c r="D40" s="319">
        <f>SUM(D32:D39)</f>
        <v>50</v>
      </c>
      <c r="E40" s="320">
        <f>SUM(E32:E39)</f>
        <v>50</v>
      </c>
      <c r="F40" s="321">
        <f>E40/D40*100</f>
        <v>100</v>
      </c>
      <c r="G40" s="318"/>
    </row>
    <row r="41" spans="1:6" ht="24">
      <c r="A41" s="550" t="s">
        <v>197</v>
      </c>
      <c r="B41" s="76" t="s">
        <v>46</v>
      </c>
      <c r="C41" s="521"/>
      <c r="D41" s="108"/>
      <c r="E41" s="109"/>
      <c r="F41" s="110"/>
    </row>
    <row r="42" spans="1:6" ht="36">
      <c r="A42" s="551"/>
      <c r="B42" s="77" t="s">
        <v>48</v>
      </c>
      <c r="C42" s="514"/>
      <c r="D42" s="111"/>
      <c r="E42" s="112"/>
      <c r="F42" s="113"/>
    </row>
    <row r="43" spans="1:7" ht="12.75">
      <c r="A43" s="551"/>
      <c r="B43" s="77" t="s">
        <v>53</v>
      </c>
      <c r="C43" s="514"/>
      <c r="D43" s="315"/>
      <c r="E43" s="316"/>
      <c r="F43" s="317"/>
      <c r="G43" s="318"/>
    </row>
    <row r="44" spans="1:7" ht="12.75">
      <c r="A44" s="551"/>
      <c r="B44" s="77" t="s">
        <v>45</v>
      </c>
      <c r="C44" s="514"/>
      <c r="D44" s="315"/>
      <c r="E44" s="316"/>
      <c r="F44" s="317"/>
      <c r="G44" s="318"/>
    </row>
    <row r="45" spans="1:7" ht="12.75">
      <c r="A45" s="551"/>
      <c r="B45" s="77" t="s">
        <v>54</v>
      </c>
      <c r="C45" s="514"/>
      <c r="D45" s="315"/>
      <c r="E45" s="316"/>
      <c r="F45" s="317"/>
      <c r="G45" s="318"/>
    </row>
    <row r="46" spans="1:7" ht="24">
      <c r="A46" s="551"/>
      <c r="B46" s="77" t="s">
        <v>52</v>
      </c>
      <c r="C46" s="514"/>
      <c r="D46" s="315"/>
      <c r="E46" s="316"/>
      <c r="F46" s="317"/>
      <c r="G46" s="318"/>
    </row>
    <row r="47" spans="1:7" ht="24">
      <c r="A47" s="551"/>
      <c r="B47" s="77" t="s">
        <v>49</v>
      </c>
      <c r="C47" s="515"/>
      <c r="D47" s="315"/>
      <c r="E47" s="316"/>
      <c r="F47" s="317"/>
      <c r="G47" s="318"/>
    </row>
    <row r="48" spans="1:7" ht="12.75">
      <c r="A48" s="551"/>
      <c r="B48" s="77" t="s">
        <v>51</v>
      </c>
      <c r="C48" s="514" t="s">
        <v>41</v>
      </c>
      <c r="D48" s="315">
        <v>2538</v>
      </c>
      <c r="E48" s="316"/>
      <c r="F48" s="317">
        <f>E48/D48*100</f>
        <v>0</v>
      </c>
      <c r="G48" s="318"/>
    </row>
    <row r="49" spans="1:7" ht="13.5" thickBot="1">
      <c r="A49" s="552"/>
      <c r="B49" s="78" t="s">
        <v>11</v>
      </c>
      <c r="C49" s="522">
        <f>SUM(C41:C48)</f>
        <v>0</v>
      </c>
      <c r="D49" s="322">
        <f>SUM(D41:D48)</f>
        <v>2538</v>
      </c>
      <c r="E49" s="323">
        <f>SUM(E41:E48)</f>
        <v>0</v>
      </c>
      <c r="F49" s="324">
        <f>E49/D49*100</f>
        <v>0</v>
      </c>
      <c r="G49" s="318"/>
    </row>
    <row r="50" spans="1:7" ht="24.75" thickBot="1">
      <c r="A50" s="550" t="s">
        <v>245</v>
      </c>
      <c r="B50" s="76" t="s">
        <v>46</v>
      </c>
      <c r="C50" s="523"/>
      <c r="D50" s="325" t="e">
        <f>D41+D32+#REF!+#REF!+#REF!+#REF!+#REF!+#REF!+#REF!+#REF!+#REF!+#REF!+#REF!+#REF!+#REF!+#REF!+#REF!+D23+D14+D5</f>
        <v>#REF!</v>
      </c>
      <c r="E50" s="325" t="e">
        <f>E41+E32+#REF!+#REF!+#REF!+#REF!+#REF!+#REF!+#REF!+#REF!+#REF!+#REF!+#REF!+#REF!+#REF!+#REF!+#REF!+E23+E14+E5</f>
        <v>#REF!</v>
      </c>
      <c r="F50" s="326" t="e">
        <f>E50/D50*100</f>
        <v>#REF!</v>
      </c>
      <c r="G50" s="318"/>
    </row>
    <row r="51" spans="1:7" ht="36.75" thickBot="1">
      <c r="A51" s="551"/>
      <c r="B51" s="77" t="s">
        <v>48</v>
      </c>
      <c r="C51" s="523">
        <v>0</v>
      </c>
      <c r="D51" s="325" t="e">
        <f>D42+D33+#REF!+#REF!+#REF!+#REF!+#REF!+#REF!+#REF!+#REF!+#REF!+#REF!+#REF!+#REF!+#REF!+#REF!+#REF!+D24+D15+D6</f>
        <v>#REF!</v>
      </c>
      <c r="E51" s="325" t="e">
        <f>E42+E33+#REF!+#REF!+#REF!+#REF!+#REF!+#REF!+#REF!+#REF!+#REF!+#REF!+#REF!+#REF!+#REF!+#REF!+#REF!+E24+E15+E6</f>
        <v>#REF!</v>
      </c>
      <c r="F51" s="327" t="e">
        <f aca="true" t="shared" si="0" ref="F51:F58">E51/D51*100</f>
        <v>#REF!</v>
      </c>
      <c r="G51" s="318"/>
    </row>
    <row r="52" spans="1:7" ht="13.5" thickBot="1">
      <c r="A52" s="551"/>
      <c r="B52" s="77" t="s">
        <v>53</v>
      </c>
      <c r="C52" s="523"/>
      <c r="D52" s="325" t="e">
        <f>D43+D34+#REF!+#REF!+#REF!+#REF!+#REF!+#REF!+#REF!+#REF!+#REF!+#REF!+#REF!+#REF!+#REF!+#REF!+#REF!+D25+D16+D7</f>
        <v>#REF!</v>
      </c>
      <c r="E52" s="325" t="e">
        <f>E43+E34+#REF!+#REF!+#REF!+#REF!+#REF!+#REF!+#REF!+#REF!+#REF!+#REF!+#REF!+#REF!+#REF!+#REF!+#REF!+E25+E16+E7</f>
        <v>#REF!</v>
      </c>
      <c r="F52" s="327" t="e">
        <f t="shared" si="0"/>
        <v>#REF!</v>
      </c>
      <c r="G52" s="318"/>
    </row>
    <row r="53" spans="1:7" ht="13.5" thickBot="1">
      <c r="A53" s="551"/>
      <c r="B53" s="77" t="s">
        <v>45</v>
      </c>
      <c r="C53" s="524"/>
      <c r="D53" s="325" t="e">
        <f>D44+D35+#REF!+#REF!+#REF!+#REF!+#REF!+#REF!+#REF!+#REF!+#REF!+#REF!+#REF!+#REF!+#REF!+#REF!+#REF!+D26+D17+D8</f>
        <v>#REF!</v>
      </c>
      <c r="E53" s="325" t="e">
        <f>E44+E35+#REF!+#REF!+#REF!+#REF!+#REF!+#REF!+#REF!+#REF!+#REF!+#REF!+#REF!+#REF!+#REF!+#REF!+#REF!+E26+E17+E8</f>
        <v>#REF!</v>
      </c>
      <c r="F53" s="327" t="e">
        <f t="shared" si="0"/>
        <v>#REF!</v>
      </c>
      <c r="G53" s="318"/>
    </row>
    <row r="54" spans="1:7" ht="13.5" thickBot="1">
      <c r="A54" s="551"/>
      <c r="B54" s="77" t="s">
        <v>54</v>
      </c>
      <c r="C54" s="523"/>
      <c r="D54" s="325" t="e">
        <f>D45+D36+#REF!+#REF!+#REF!+#REF!+#REF!+#REF!+#REF!+#REF!+#REF!+#REF!+#REF!+#REF!+#REF!+#REF!+#REF!+D27+D18+D9</f>
        <v>#REF!</v>
      </c>
      <c r="E54" s="325" t="e">
        <f>E45+E36+#REF!+#REF!+#REF!+#REF!+#REF!+#REF!+#REF!+#REF!+#REF!+#REF!+#REF!+#REF!+#REF!+#REF!+#REF!+E27+E18+E9</f>
        <v>#REF!</v>
      </c>
      <c r="F54" s="327"/>
      <c r="G54" s="318"/>
    </row>
    <row r="55" spans="1:7" ht="24.75" thickBot="1">
      <c r="A55" s="551"/>
      <c r="B55" s="77" t="s">
        <v>52</v>
      </c>
      <c r="C55" s="523"/>
      <c r="D55" s="325" t="e">
        <f>D46+D37+#REF!+#REF!+#REF!+#REF!+#REF!+#REF!+#REF!+#REF!+#REF!+#REF!+#REF!+#REF!+#REF!+#REF!+#REF!+D28+D19+D10</f>
        <v>#REF!</v>
      </c>
      <c r="E55" s="325" t="e">
        <f>E46+E37+#REF!+#REF!+#REF!+#REF!+#REF!+#REF!+#REF!+#REF!+#REF!+#REF!+#REF!+#REF!+#REF!+#REF!+#REF!+E28+E19+E10</f>
        <v>#REF!</v>
      </c>
      <c r="F55" s="327" t="e">
        <f t="shared" si="0"/>
        <v>#REF!</v>
      </c>
      <c r="G55" s="318"/>
    </row>
    <row r="56" spans="1:7" ht="24.75" thickBot="1">
      <c r="A56" s="551"/>
      <c r="B56" s="77" t="s">
        <v>49</v>
      </c>
      <c r="C56" s="523">
        <f>SUM(C47,C38,C29,C20,C11)</f>
        <v>0</v>
      </c>
      <c r="D56" s="325" t="e">
        <f>D47+D38+#REF!+#REF!+#REF!+#REF!+#REF!+#REF!+#REF!+#REF!+#REF!+#REF!+#REF!+#REF!+#REF!+#REF!+#REF!+D29+D20+D11</f>
        <v>#REF!</v>
      </c>
      <c r="E56" s="325" t="e">
        <f>E47+E38+#REF!+#REF!+#REF!+#REF!+#REF!+#REF!+#REF!+#REF!+#REF!+#REF!+#REF!+#REF!+#REF!+#REF!+#REF!+E29+E20+E11</f>
        <v>#REF!</v>
      </c>
      <c r="F56" s="327" t="e">
        <f t="shared" si="0"/>
        <v>#REF!</v>
      </c>
      <c r="G56" s="318"/>
    </row>
    <row r="57" spans="1:7" ht="13.5" thickBot="1">
      <c r="A57" s="551"/>
      <c r="B57" s="77" t="s">
        <v>51</v>
      </c>
      <c r="C57" s="523"/>
      <c r="D57" s="325" t="e">
        <f>D48+D39+#REF!+#REF!+#REF!+#REF!+#REF!+#REF!+#REF!+#REF!+#REF!+#REF!+#REF!+#REF!+#REF!+#REF!+#REF!+D30+D21+D12</f>
        <v>#REF!</v>
      </c>
      <c r="E57" s="325" t="e">
        <f>E48+E39+#REF!+#REF!+#REF!+#REF!+#REF!+#REF!+#REF!+#REF!+#REF!+#REF!+#REF!+#REF!+#REF!+#REF!+#REF!+E30+E21+E12</f>
        <v>#REF!</v>
      </c>
      <c r="F57" s="327" t="e">
        <f t="shared" si="0"/>
        <v>#REF!</v>
      </c>
      <c r="G57" s="318"/>
    </row>
    <row r="58" spans="1:7" ht="13.5" thickBot="1">
      <c r="A58" s="552"/>
      <c r="B58" s="78" t="s">
        <v>11</v>
      </c>
      <c r="C58" s="523">
        <f>C53</f>
        <v>0</v>
      </c>
      <c r="D58" s="325" t="e">
        <f>D49+D40+#REF!+#REF!+#REF!+#REF!+#REF!+#REF!+#REF!+#REF!+#REF!+#REF!+#REF!+#REF!+#REF!+#REF!+#REF!+D31+D22+D13</f>
        <v>#REF!</v>
      </c>
      <c r="E58" s="325" t="e">
        <f>E49+E40+#REF!+#REF!+#REF!+#REF!+#REF!+#REF!+#REF!+#REF!+#REF!+#REF!+#REF!+#REF!+#REF!+#REF!+#REF!+E31+E22+E13</f>
        <v>#REF!</v>
      </c>
      <c r="F58" s="324" t="e">
        <f t="shared" si="0"/>
        <v>#REF!</v>
      </c>
      <c r="G58" s="318"/>
    </row>
    <row r="59" spans="1:6" ht="24">
      <c r="A59" s="553" t="s">
        <v>212</v>
      </c>
      <c r="B59" s="79" t="s">
        <v>46</v>
      </c>
      <c r="C59" s="519" t="s">
        <v>41</v>
      </c>
      <c r="D59" s="115">
        <v>50</v>
      </c>
      <c r="E59" s="116">
        <v>50</v>
      </c>
      <c r="F59" s="117">
        <f>E59/D59*100</f>
        <v>100</v>
      </c>
    </row>
    <row r="60" spans="1:6" ht="36">
      <c r="A60" s="553"/>
      <c r="B60" s="77" t="s">
        <v>48</v>
      </c>
      <c r="C60" s="517"/>
      <c r="D60" s="111"/>
      <c r="E60" s="112"/>
      <c r="F60" s="113"/>
    </row>
    <row r="61" spans="1:6" ht="12.75">
      <c r="A61" s="553"/>
      <c r="B61" s="77" t="s">
        <v>53</v>
      </c>
      <c r="C61" s="517"/>
      <c r="D61" s="111"/>
      <c r="E61" s="112"/>
      <c r="F61" s="113"/>
    </row>
    <row r="62" spans="1:7" ht="12.75">
      <c r="A62" s="553"/>
      <c r="B62" s="77" t="s">
        <v>45</v>
      </c>
      <c r="C62" s="517">
        <v>11400000</v>
      </c>
      <c r="D62" s="315"/>
      <c r="E62" s="316"/>
      <c r="F62" s="317"/>
      <c r="G62" s="318"/>
    </row>
    <row r="63" spans="1:7" ht="12.75">
      <c r="A63" s="553"/>
      <c r="B63" s="77" t="s">
        <v>54</v>
      </c>
      <c r="C63" s="517"/>
      <c r="D63" s="315"/>
      <c r="E63" s="316"/>
      <c r="F63" s="317"/>
      <c r="G63" s="318"/>
    </row>
    <row r="64" spans="1:7" ht="24">
      <c r="A64" s="553"/>
      <c r="B64" s="77" t="s">
        <v>52</v>
      </c>
      <c r="C64" s="517"/>
      <c r="D64" s="315"/>
      <c r="E64" s="316"/>
      <c r="F64" s="317"/>
      <c r="G64" s="318"/>
    </row>
    <row r="65" spans="1:7" ht="24">
      <c r="A65" s="553"/>
      <c r="B65" s="77" t="s">
        <v>49</v>
      </c>
      <c r="C65" s="518"/>
      <c r="D65" s="315"/>
      <c r="E65" s="316"/>
      <c r="F65" s="317"/>
      <c r="G65" s="318"/>
    </row>
    <row r="66" spans="1:7" ht="12.75">
      <c r="A66" s="553"/>
      <c r="B66" s="77" t="s">
        <v>51</v>
      </c>
      <c r="C66" s="517"/>
      <c r="D66" s="315"/>
      <c r="E66" s="316"/>
      <c r="F66" s="317"/>
      <c r="G66" s="318"/>
    </row>
    <row r="67" spans="1:7" ht="13.5" thickBot="1">
      <c r="A67" s="554"/>
      <c r="B67" s="80" t="s">
        <v>11</v>
      </c>
      <c r="C67" s="520">
        <f>SUM(C59:C66)</f>
        <v>11400000</v>
      </c>
      <c r="D67" s="319">
        <f>SUM(D59:D66)</f>
        <v>50</v>
      </c>
      <c r="E67" s="320">
        <f>SUM(E59:E66)</f>
        <v>50</v>
      </c>
      <c r="F67" s="321">
        <f>E67/D67*100</f>
        <v>100</v>
      </c>
      <c r="G67" s="318"/>
    </row>
    <row r="68" spans="1:6" ht="24">
      <c r="A68" s="550" t="s">
        <v>261</v>
      </c>
      <c r="B68" s="76" t="s">
        <v>46</v>
      </c>
      <c r="C68" s="521"/>
      <c r="D68" s="108"/>
      <c r="E68" s="109"/>
      <c r="F68" s="110"/>
    </row>
    <row r="69" spans="1:6" ht="36">
      <c r="A69" s="551"/>
      <c r="B69" s="77" t="s">
        <v>48</v>
      </c>
      <c r="C69" s="514"/>
      <c r="D69" s="111"/>
      <c r="E69" s="112"/>
      <c r="F69" s="113"/>
    </row>
    <row r="70" spans="1:7" ht="12.75">
      <c r="A70" s="551"/>
      <c r="B70" s="77" t="s">
        <v>53</v>
      </c>
      <c r="C70" s="514"/>
      <c r="D70" s="315"/>
      <c r="E70" s="316"/>
      <c r="F70" s="317"/>
      <c r="G70" s="318"/>
    </row>
    <row r="71" spans="1:7" ht="12.75">
      <c r="A71" s="551"/>
      <c r="B71" s="77" t="s">
        <v>45</v>
      </c>
      <c r="C71" s="514"/>
      <c r="D71" s="315"/>
      <c r="E71" s="316"/>
      <c r="F71" s="317"/>
      <c r="G71" s="318"/>
    </row>
    <row r="72" spans="1:7" ht="12.75">
      <c r="A72" s="551"/>
      <c r="B72" s="77" t="s">
        <v>54</v>
      </c>
      <c r="C72" s="514"/>
      <c r="D72" s="315"/>
      <c r="E72" s="316"/>
      <c r="F72" s="317"/>
      <c r="G72" s="318"/>
    </row>
    <row r="73" spans="1:7" ht="24">
      <c r="A73" s="551"/>
      <c r="B73" s="77" t="s">
        <v>52</v>
      </c>
      <c r="C73" s="514"/>
      <c r="D73" s="315"/>
      <c r="E73" s="316"/>
      <c r="F73" s="317"/>
      <c r="G73" s="318"/>
    </row>
    <row r="74" spans="1:7" ht="24">
      <c r="A74" s="551"/>
      <c r="B74" s="77" t="s">
        <v>49</v>
      </c>
      <c r="C74" s="515"/>
      <c r="D74" s="315"/>
      <c r="E74" s="316"/>
      <c r="F74" s="317"/>
      <c r="G74" s="318"/>
    </row>
    <row r="75" spans="1:7" ht="12.75">
      <c r="A75" s="551"/>
      <c r="B75" s="77" t="s">
        <v>51</v>
      </c>
      <c r="C75" s="514" t="s">
        <v>41</v>
      </c>
      <c r="D75" s="315">
        <v>2538</v>
      </c>
      <c r="E75" s="316"/>
      <c r="F75" s="317">
        <f aca="true" t="shared" si="1" ref="F75:F80">E75/D75*100</f>
        <v>0</v>
      </c>
      <c r="G75" s="318"/>
    </row>
    <row r="76" spans="1:7" ht="13.5" thickBot="1">
      <c r="A76" s="552"/>
      <c r="B76" s="78" t="s">
        <v>11</v>
      </c>
      <c r="C76" s="522">
        <f>SUM(C68:C75)</f>
        <v>0</v>
      </c>
      <c r="D76" s="322">
        <f>SUM(D68:D75)</f>
        <v>2538</v>
      </c>
      <c r="E76" s="323">
        <f>SUM(E68:E75)</f>
        <v>0</v>
      </c>
      <c r="F76" s="324">
        <f t="shared" si="1"/>
        <v>0</v>
      </c>
      <c r="G76" s="318"/>
    </row>
    <row r="77" spans="1:7" ht="24.75" thickBot="1">
      <c r="A77" s="550" t="s">
        <v>11</v>
      </c>
      <c r="B77" s="76" t="s">
        <v>46</v>
      </c>
      <c r="C77" s="523">
        <v>83669731</v>
      </c>
      <c r="D77" s="325" t="e">
        <f>D68+D59+#REF!+#REF!+#REF!+#REF!+#REF!+#REF!+#REF!+#REF!+#REF!+#REF!+#REF!+#REF!+#REF!+#REF!+#REF!+D50+D41+D32</f>
        <v>#REF!</v>
      </c>
      <c r="E77" s="325" t="e">
        <f>E68+E59+#REF!+#REF!+#REF!+#REF!+#REF!+#REF!+#REF!+#REF!+#REF!+#REF!+#REF!+#REF!+#REF!+#REF!+#REF!+E50+E41+E32</f>
        <v>#REF!</v>
      </c>
      <c r="F77" s="326" t="e">
        <f t="shared" si="1"/>
        <v>#REF!</v>
      </c>
      <c r="G77" s="318"/>
    </row>
    <row r="78" spans="1:7" ht="36.75" thickBot="1">
      <c r="A78" s="551"/>
      <c r="B78" s="77" t="s">
        <v>48</v>
      </c>
      <c r="C78" s="523">
        <v>42000000</v>
      </c>
      <c r="D78" s="325" t="e">
        <f>D69+D60+#REF!+#REF!+#REF!+#REF!+#REF!+#REF!+#REF!+#REF!+#REF!+#REF!+#REF!+#REF!+#REF!+#REF!+#REF!+D51+D42+D33</f>
        <v>#REF!</v>
      </c>
      <c r="E78" s="325" t="e">
        <f>E69+E60+#REF!+#REF!+#REF!+#REF!+#REF!+#REF!+#REF!+#REF!+#REF!+#REF!+#REF!+#REF!+#REF!+#REF!+#REF!+E51+E42+E33</f>
        <v>#REF!</v>
      </c>
      <c r="F78" s="327" t="e">
        <f t="shared" si="1"/>
        <v>#REF!</v>
      </c>
      <c r="G78" s="318"/>
    </row>
    <row r="79" spans="1:7" ht="13.5" thickBot="1">
      <c r="A79" s="551"/>
      <c r="B79" s="77" t="s">
        <v>53</v>
      </c>
      <c r="C79" s="523">
        <f>34069765+300000</f>
        <v>34369765</v>
      </c>
      <c r="D79" s="325" t="e">
        <f>D70+D61+#REF!+#REF!+#REF!+#REF!+#REF!+#REF!+#REF!+#REF!+#REF!+#REF!+#REF!+#REF!+#REF!+#REF!+#REF!+D52+D43+D34</f>
        <v>#REF!</v>
      </c>
      <c r="E79" s="325" t="e">
        <f>E70+E61+#REF!+#REF!+#REF!+#REF!+#REF!+#REF!+#REF!+#REF!+#REF!+#REF!+#REF!+#REF!+#REF!+#REF!+#REF!+E52+E43+E34</f>
        <v>#REF!</v>
      </c>
      <c r="F79" s="327" t="e">
        <f t="shared" si="1"/>
        <v>#REF!</v>
      </c>
      <c r="G79" s="318"/>
    </row>
    <row r="80" spans="1:7" ht="13.5" thickBot="1">
      <c r="A80" s="551"/>
      <c r="B80" s="77" t="s">
        <v>45</v>
      </c>
      <c r="C80" s="523">
        <v>17816513</v>
      </c>
      <c r="D80" s="325" t="e">
        <f>D71+D62+#REF!+#REF!+#REF!+#REF!+#REF!+#REF!+#REF!+#REF!+#REF!+#REF!+#REF!+#REF!+#REF!+#REF!+#REF!+D53+D44+D35</f>
        <v>#REF!</v>
      </c>
      <c r="E80" s="325" t="e">
        <f>E71+E62+#REF!+#REF!+#REF!+#REF!+#REF!+#REF!+#REF!+#REF!+#REF!+#REF!+#REF!+#REF!+#REF!+#REF!+#REF!+E53+E44+E35</f>
        <v>#REF!</v>
      </c>
      <c r="F80" s="327" t="e">
        <f t="shared" si="1"/>
        <v>#REF!</v>
      </c>
      <c r="G80" s="318"/>
    </row>
    <row r="81" spans="1:7" ht="13.5" thickBot="1">
      <c r="A81" s="551"/>
      <c r="B81" s="77" t="s">
        <v>54</v>
      </c>
      <c r="C81" s="523">
        <f>C36</f>
        <v>0</v>
      </c>
      <c r="D81" s="325" t="e">
        <f>D72+D63+#REF!+#REF!+#REF!+#REF!+#REF!+#REF!+#REF!+#REF!+#REF!+#REF!+#REF!+#REF!+#REF!+#REF!+#REF!+D54+D45+D36</f>
        <v>#REF!</v>
      </c>
      <c r="E81" s="325" t="e">
        <f>E72+E63+#REF!+#REF!+#REF!+#REF!+#REF!+#REF!+#REF!+#REF!+#REF!+#REF!+#REF!+#REF!+#REF!+#REF!+#REF!+E54+E45+E36</f>
        <v>#REF!</v>
      </c>
      <c r="F81" s="327"/>
      <c r="G81" s="318"/>
    </row>
    <row r="82" spans="1:7" ht="24.75" thickBot="1">
      <c r="A82" s="551"/>
      <c r="B82" s="77" t="s">
        <v>52</v>
      </c>
      <c r="C82" s="523">
        <f>C37</f>
        <v>102180</v>
      </c>
      <c r="D82" s="325" t="e">
        <f>D73+D64+#REF!+#REF!+#REF!+#REF!+#REF!+#REF!+#REF!+#REF!+#REF!+#REF!+#REF!+#REF!+#REF!+#REF!+#REF!+D55+D46+D37</f>
        <v>#REF!</v>
      </c>
      <c r="E82" s="325" t="e">
        <f>E73+E64+#REF!+#REF!+#REF!+#REF!+#REF!+#REF!+#REF!+#REF!+#REF!+#REF!+#REF!+#REF!+#REF!+#REF!+#REF!+E55+E46+E37</f>
        <v>#REF!</v>
      </c>
      <c r="F82" s="327" t="e">
        <f>E82/D82*100</f>
        <v>#REF!</v>
      </c>
      <c r="G82" s="318"/>
    </row>
    <row r="83" spans="1:7" ht="24.75" thickBot="1">
      <c r="A83" s="551"/>
      <c r="B83" s="77" t="s">
        <v>49</v>
      </c>
      <c r="C83" s="523"/>
      <c r="D83" s="325" t="e">
        <f>D74+D65+#REF!+#REF!+#REF!+#REF!+#REF!+#REF!+#REF!+#REF!+#REF!+#REF!+#REF!+#REF!+#REF!+#REF!+#REF!+D56+D47+D38</f>
        <v>#REF!</v>
      </c>
      <c r="E83" s="325" t="e">
        <f>E74+E65+#REF!+#REF!+#REF!+#REF!+#REF!+#REF!+#REF!+#REF!+#REF!+#REF!+#REF!+#REF!+#REF!+#REF!+#REF!+E56+E47+E38</f>
        <v>#REF!</v>
      </c>
      <c r="F83" s="327" t="e">
        <f>E83/D83*100</f>
        <v>#REF!</v>
      </c>
      <c r="G83" s="318"/>
    </row>
    <row r="84" spans="1:7" ht="13.5" thickBot="1">
      <c r="A84" s="551"/>
      <c r="B84" s="77" t="s">
        <v>51</v>
      </c>
      <c r="C84" s="523">
        <f>C39</f>
        <v>47434621</v>
      </c>
      <c r="D84" s="325" t="e">
        <f>D75+D66+#REF!+#REF!+#REF!+#REF!+#REF!+#REF!+#REF!+#REF!+#REF!+#REF!+#REF!+#REF!+#REF!+#REF!+#REF!+D57+D48+D39</f>
        <v>#REF!</v>
      </c>
      <c r="E84" s="325" t="e">
        <f>E75+E66+#REF!+#REF!+#REF!+#REF!+#REF!+#REF!+#REF!+#REF!+#REF!+#REF!+#REF!+#REF!+#REF!+#REF!+#REF!+E57+E48+E39</f>
        <v>#REF!</v>
      </c>
      <c r="F84" s="327" t="e">
        <f>E84/D84*100</f>
        <v>#REF!</v>
      </c>
      <c r="G84" s="318"/>
    </row>
    <row r="85" spans="1:7" ht="13.5" thickBot="1">
      <c r="A85" s="552"/>
      <c r="B85" s="78" t="s">
        <v>11</v>
      </c>
      <c r="C85" s="523">
        <f>SUM(C77:C84)</f>
        <v>225392810</v>
      </c>
      <c r="D85" s="325" t="e">
        <f>D76+D67+#REF!+#REF!+#REF!+#REF!+#REF!+#REF!+#REF!+#REF!+#REF!+#REF!+#REF!+#REF!+#REF!+#REF!+#REF!+D58+D49+D40</f>
        <v>#REF!</v>
      </c>
      <c r="E85" s="325" t="e">
        <f>E76+E67+#REF!+#REF!+#REF!+#REF!+#REF!+#REF!+#REF!+#REF!+#REF!+#REF!+#REF!+#REF!+#REF!+#REF!+#REF!+E58+E49+E40</f>
        <v>#REF!</v>
      </c>
      <c r="F85" s="324" t="e">
        <f>E85/D85*100</f>
        <v>#REF!</v>
      </c>
      <c r="G85" s="318"/>
    </row>
    <row r="87" ht="12.75">
      <c r="C87" s="355"/>
    </row>
  </sheetData>
  <sheetProtection/>
  <mergeCells count="10">
    <mergeCell ref="A77:A85"/>
    <mergeCell ref="A41:A49"/>
    <mergeCell ref="A50:A58"/>
    <mergeCell ref="A32:A40"/>
    <mergeCell ref="A1:G1"/>
    <mergeCell ref="A5:A13"/>
    <mergeCell ref="A23:A31"/>
    <mergeCell ref="A14:A22"/>
    <mergeCell ref="A59:A67"/>
    <mergeCell ref="A68:A76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8" r:id="rId1"/>
  <headerFooter alignWithMargins="0">
    <oddHeader>&amp;R4.sz. melléklete
1./2019. (II.28.) Csór Önk.rendelete</oddHeader>
  </headerFooter>
  <rowBreaks count="1" manualBreakCount="1">
    <brk id="49" max="6" man="1"/>
  </rowBreaks>
  <colBreaks count="1" manualBreakCount="1">
    <brk id="7" max="1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zoomScaleSheetLayoutView="100" workbookViewId="0" topLeftCell="A1">
      <selection activeCell="A7" sqref="A7:A15"/>
    </sheetView>
  </sheetViews>
  <sheetFormatPr defaultColWidth="9.00390625" defaultRowHeight="12.75"/>
  <cols>
    <col min="1" max="1" width="45.75390625" style="0" customWidth="1"/>
    <col min="2" max="2" width="31.00390625" style="0" customWidth="1"/>
    <col min="3" max="3" width="17.75390625" style="0" customWidth="1"/>
    <col min="4" max="5" width="0" style="0" hidden="1" customWidth="1"/>
  </cols>
  <sheetData>
    <row r="1" spans="1:5" ht="12.75">
      <c r="A1" s="555" t="s">
        <v>283</v>
      </c>
      <c r="B1" s="555"/>
      <c r="C1" s="555"/>
      <c r="D1" s="555"/>
      <c r="E1" s="555"/>
    </row>
    <row r="2" spans="1:5" ht="12.75">
      <c r="A2" s="555"/>
      <c r="B2" s="555"/>
      <c r="C2" s="555"/>
      <c r="D2" s="555"/>
      <c r="E2" s="555"/>
    </row>
    <row r="3" spans="3:5" ht="12.75">
      <c r="C3" s="102"/>
      <c r="D3" s="102"/>
      <c r="E3" s="102"/>
    </row>
    <row r="4" spans="3:5" ht="12.75">
      <c r="C4" s="102"/>
      <c r="D4" s="102"/>
      <c r="E4" s="102"/>
    </row>
    <row r="5" spans="3:5" ht="13.5" thickBot="1">
      <c r="C5" s="102"/>
      <c r="D5" s="102"/>
      <c r="E5" s="102"/>
    </row>
    <row r="6" spans="1:5" ht="16.5" thickBot="1">
      <c r="A6" s="68" t="s">
        <v>55</v>
      </c>
      <c r="B6" s="69" t="s">
        <v>98</v>
      </c>
      <c r="C6" s="120" t="s">
        <v>94</v>
      </c>
      <c r="D6" s="120" t="s">
        <v>99</v>
      </c>
      <c r="E6" s="120" t="s">
        <v>96</v>
      </c>
    </row>
    <row r="7" spans="1:5" ht="30" customHeight="1">
      <c r="A7" s="561" t="s">
        <v>213</v>
      </c>
      <c r="B7" s="67" t="s">
        <v>46</v>
      </c>
      <c r="C7" s="525"/>
      <c r="D7" s="108"/>
      <c r="E7" s="108"/>
    </row>
    <row r="8" spans="1:5" ht="30" customHeight="1">
      <c r="A8" s="562"/>
      <c r="B8" s="27" t="s">
        <v>48</v>
      </c>
      <c r="C8" s="526"/>
      <c r="D8" s="111"/>
      <c r="E8" s="111"/>
    </row>
    <row r="9" spans="1:5" ht="18.75" customHeight="1">
      <c r="A9" s="562"/>
      <c r="B9" s="27" t="s">
        <v>53</v>
      </c>
      <c r="C9" s="526"/>
      <c r="D9" s="111"/>
      <c r="E9" s="111"/>
    </row>
    <row r="10" spans="1:5" ht="18.75" customHeight="1">
      <c r="A10" s="562"/>
      <c r="B10" s="27" t="s">
        <v>45</v>
      </c>
      <c r="C10" s="526">
        <v>7691315</v>
      </c>
      <c r="D10" s="111"/>
      <c r="E10" s="111"/>
    </row>
    <row r="11" spans="1:5" ht="18.75" customHeight="1">
      <c r="A11" s="562"/>
      <c r="B11" s="27" t="s">
        <v>54</v>
      </c>
      <c r="C11" s="526"/>
      <c r="D11" s="111"/>
      <c r="E11" s="111"/>
    </row>
    <row r="12" spans="1:5" ht="30" customHeight="1">
      <c r="A12" s="562"/>
      <c r="B12" s="27" t="s">
        <v>52</v>
      </c>
      <c r="C12" s="526"/>
      <c r="D12" s="111"/>
      <c r="E12" s="111"/>
    </row>
    <row r="13" spans="1:5" ht="30" customHeight="1">
      <c r="A13" s="562"/>
      <c r="B13" s="27" t="s">
        <v>49</v>
      </c>
      <c r="C13" s="527"/>
      <c r="D13" s="111"/>
      <c r="E13" s="111"/>
    </row>
    <row r="14" spans="1:5" ht="18.75" customHeight="1">
      <c r="A14" s="562"/>
      <c r="B14" s="27" t="s">
        <v>51</v>
      </c>
      <c r="C14" s="526" t="s">
        <v>41</v>
      </c>
      <c r="D14" s="111" t="s">
        <v>41</v>
      </c>
      <c r="E14" s="111" t="s">
        <v>41</v>
      </c>
    </row>
    <row r="15" spans="1:5" ht="18" customHeight="1" thickBot="1">
      <c r="A15" s="563"/>
      <c r="B15" s="28" t="s">
        <v>11</v>
      </c>
      <c r="C15" s="528">
        <f>SUM(C7:C14)</f>
        <v>7691315</v>
      </c>
      <c r="D15" s="114">
        <f>SUM(D7:D14)</f>
        <v>0</v>
      </c>
      <c r="E15" s="114">
        <f>SUM(E7:E14)</f>
        <v>0</v>
      </c>
    </row>
    <row r="16" spans="1:5" ht="18" customHeight="1">
      <c r="A16" s="561" t="s">
        <v>246</v>
      </c>
      <c r="B16" s="67" t="s">
        <v>46</v>
      </c>
      <c r="C16" s="525"/>
      <c r="D16" s="430"/>
      <c r="E16" s="430"/>
    </row>
    <row r="17" spans="1:5" ht="18" customHeight="1">
      <c r="A17" s="562"/>
      <c r="B17" s="27" t="s">
        <v>48</v>
      </c>
      <c r="C17" s="526"/>
      <c r="D17" s="430"/>
      <c r="E17" s="430"/>
    </row>
    <row r="18" spans="1:5" ht="18" customHeight="1">
      <c r="A18" s="562"/>
      <c r="B18" s="27" t="s">
        <v>53</v>
      </c>
      <c r="C18" s="526"/>
      <c r="D18" s="430"/>
      <c r="E18" s="430"/>
    </row>
    <row r="19" spans="1:5" ht="18" customHeight="1">
      <c r="A19" s="562"/>
      <c r="B19" s="27" t="s">
        <v>45</v>
      </c>
      <c r="C19" s="526"/>
      <c r="D19" s="430"/>
      <c r="E19" s="430"/>
    </row>
    <row r="20" spans="1:5" ht="18" customHeight="1">
      <c r="A20" s="562"/>
      <c r="B20" s="27" t="s">
        <v>54</v>
      </c>
      <c r="C20" s="526"/>
      <c r="D20" s="430"/>
      <c r="E20" s="430"/>
    </row>
    <row r="21" spans="1:5" ht="18" customHeight="1">
      <c r="A21" s="562"/>
      <c r="B21" s="27" t="s">
        <v>52</v>
      </c>
      <c r="C21" s="526"/>
      <c r="D21" s="430"/>
      <c r="E21" s="430"/>
    </row>
    <row r="22" spans="1:5" ht="18" customHeight="1">
      <c r="A22" s="562"/>
      <c r="B22" s="27" t="s">
        <v>49</v>
      </c>
      <c r="C22" s="527"/>
      <c r="D22" s="430"/>
      <c r="E22" s="430"/>
    </row>
    <row r="23" spans="1:5" ht="18" customHeight="1">
      <c r="A23" s="562"/>
      <c r="B23" s="27" t="s">
        <v>51</v>
      </c>
      <c r="C23" s="526">
        <f>1689375+49889790</f>
        <v>51579165</v>
      </c>
      <c r="D23" s="430"/>
      <c r="E23" s="430"/>
    </row>
    <row r="24" spans="1:5" ht="18" customHeight="1" thickBot="1">
      <c r="A24" s="563"/>
      <c r="B24" s="28" t="s">
        <v>11</v>
      </c>
      <c r="C24" s="528">
        <f>SUM(C16:C23)</f>
        <v>51579165</v>
      </c>
      <c r="D24" s="430"/>
      <c r="E24" s="430"/>
    </row>
    <row r="25" spans="1:5" ht="18" customHeight="1" thickBot="1">
      <c r="A25" s="428"/>
      <c r="B25" s="429"/>
      <c r="C25" s="529"/>
      <c r="D25" s="430"/>
      <c r="E25" s="430"/>
    </row>
    <row r="26" spans="1:5" ht="30" customHeight="1" thickBot="1">
      <c r="A26" s="564" t="s">
        <v>11</v>
      </c>
      <c r="B26" s="67" t="s">
        <v>46</v>
      </c>
      <c r="C26" s="530">
        <f>C7</f>
        <v>0</v>
      </c>
      <c r="D26" s="118" t="e">
        <f>#REF!+D7+#REF!+#REF!</f>
        <v>#REF!</v>
      </c>
      <c r="E26" s="118" t="e">
        <f>#REF!+E7+#REF!+#REF!</f>
        <v>#REF!</v>
      </c>
    </row>
    <row r="27" spans="1:5" ht="30" customHeight="1" thickBot="1">
      <c r="A27" s="565"/>
      <c r="B27" s="27" t="s">
        <v>48</v>
      </c>
      <c r="C27" s="530">
        <f aca="true" t="shared" si="0" ref="C27:C32">C8</f>
        <v>0</v>
      </c>
      <c r="D27" s="119" t="e">
        <f>#REF!+D8+#REF!+#REF!</f>
        <v>#REF!</v>
      </c>
      <c r="E27" s="119" t="e">
        <f>#REF!+E8+#REF!+#REF!</f>
        <v>#REF!</v>
      </c>
    </row>
    <row r="28" spans="1:5" ht="18.75" customHeight="1" thickBot="1">
      <c r="A28" s="565"/>
      <c r="B28" s="27" t="s">
        <v>53</v>
      </c>
      <c r="C28" s="530">
        <f t="shared" si="0"/>
        <v>0</v>
      </c>
      <c r="D28" s="119" t="e">
        <f>#REF!+D9+#REF!+#REF!</f>
        <v>#REF!</v>
      </c>
      <c r="E28" s="119" t="e">
        <f>#REF!+E9+#REF!+#REF!</f>
        <v>#REF!</v>
      </c>
    </row>
    <row r="29" spans="1:5" ht="18.75" customHeight="1" thickBot="1">
      <c r="A29" s="565"/>
      <c r="B29" s="27" t="s">
        <v>45</v>
      </c>
      <c r="C29" s="530">
        <f t="shared" si="0"/>
        <v>7691315</v>
      </c>
      <c r="D29" s="119" t="e">
        <f>#REF!+D10+#REF!+#REF!</f>
        <v>#REF!</v>
      </c>
      <c r="E29" s="119" t="e">
        <f>#REF!+E10+#REF!+#REF!</f>
        <v>#REF!</v>
      </c>
    </row>
    <row r="30" spans="1:5" ht="18.75" customHeight="1" thickBot="1">
      <c r="A30" s="565"/>
      <c r="B30" s="27" t="s">
        <v>54</v>
      </c>
      <c r="C30" s="530">
        <f t="shared" si="0"/>
        <v>0</v>
      </c>
      <c r="D30" s="119" t="e">
        <f>#REF!+D11+#REF!+#REF!</f>
        <v>#REF!</v>
      </c>
      <c r="E30" s="119" t="e">
        <f>#REF!+E11+#REF!+#REF!</f>
        <v>#REF!</v>
      </c>
    </row>
    <row r="31" spans="1:5" ht="30" customHeight="1" thickBot="1">
      <c r="A31" s="565"/>
      <c r="B31" s="27" t="s">
        <v>52</v>
      </c>
      <c r="C31" s="530">
        <f t="shared" si="0"/>
        <v>0</v>
      </c>
      <c r="D31" s="119" t="e">
        <f>#REF!+D12+#REF!+#REF!</f>
        <v>#REF!</v>
      </c>
      <c r="E31" s="119" t="e">
        <f>#REF!+E12+#REF!+#REF!</f>
        <v>#REF!</v>
      </c>
    </row>
    <row r="32" spans="1:5" ht="30" customHeight="1" thickBot="1">
      <c r="A32" s="565"/>
      <c r="B32" s="27" t="s">
        <v>49</v>
      </c>
      <c r="C32" s="530">
        <f t="shared" si="0"/>
        <v>0</v>
      </c>
      <c r="D32" s="119" t="e">
        <f>#REF!+D13+#REF!+#REF!</f>
        <v>#REF!</v>
      </c>
      <c r="E32" s="119" t="e">
        <f>#REF!+E13+#REF!+#REF!</f>
        <v>#REF!</v>
      </c>
    </row>
    <row r="33" spans="1:5" ht="18.75" customHeight="1">
      <c r="A33" s="565"/>
      <c r="B33" s="27" t="s">
        <v>51</v>
      </c>
      <c r="C33" s="530">
        <f>C24</f>
        <v>51579165</v>
      </c>
      <c r="D33" s="119" t="e">
        <f>#REF!+D14+#REF!+#REF!</f>
        <v>#REF!</v>
      </c>
      <c r="E33" s="119" t="e">
        <f>#REF!+E14+#REF!+#REF!</f>
        <v>#REF!</v>
      </c>
    </row>
    <row r="34" spans="1:5" ht="18.75" customHeight="1" thickBot="1">
      <c r="A34" s="566"/>
      <c r="B34" s="28" t="s">
        <v>11</v>
      </c>
      <c r="C34" s="528">
        <f>SUM(C26:C33)</f>
        <v>59270480</v>
      </c>
      <c r="D34" s="114" t="e">
        <f>SUM(D26:D33)</f>
        <v>#REF!</v>
      </c>
      <c r="E34" s="114" t="e">
        <f>SUM(E26:E33)</f>
        <v>#REF!</v>
      </c>
    </row>
  </sheetData>
  <sheetProtection/>
  <mergeCells count="4">
    <mergeCell ref="A1:E2"/>
    <mergeCell ref="A7:A15"/>
    <mergeCell ref="A26:A34"/>
    <mergeCell ref="A16:A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  <headerFooter>
    <oddHeader>&amp;R4..sz.melléklet 
1./2019. (II.28.) Csór Önk.rendelete.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I82"/>
  <sheetViews>
    <sheetView zoomScaleSheetLayoutView="100" workbookViewId="0" topLeftCell="A1">
      <selection activeCell="D35" sqref="D35"/>
    </sheetView>
  </sheetViews>
  <sheetFormatPr defaultColWidth="9.00390625" defaultRowHeight="12.75"/>
  <cols>
    <col min="1" max="1" width="3.125" style="0" customWidth="1"/>
    <col min="2" max="2" width="5.375" style="0" customWidth="1"/>
    <col min="3" max="3" width="12.875" style="0" customWidth="1"/>
    <col min="4" max="4" width="64.75390625" style="0" customWidth="1"/>
    <col min="5" max="5" width="20.00390625" style="0" customWidth="1"/>
    <col min="6" max="6" width="12.75390625" style="0" hidden="1" customWidth="1"/>
    <col min="7" max="7" width="16.00390625" style="12" hidden="1" customWidth="1"/>
    <col min="8" max="8" width="13.25390625" style="0" hidden="1" customWidth="1"/>
    <col min="9" max="9" width="11.125" style="12" customWidth="1"/>
  </cols>
  <sheetData>
    <row r="1" ht="12.75">
      <c r="I1" s="306"/>
    </row>
    <row r="2" ht="12.75">
      <c r="I2" s="306"/>
    </row>
    <row r="3" ht="12.75">
      <c r="I3" s="306"/>
    </row>
    <row r="4" spans="2:9" ht="15.75">
      <c r="B4" s="540" t="s">
        <v>262</v>
      </c>
      <c r="C4" s="540"/>
      <c r="D4" s="540"/>
      <c r="E4" s="540"/>
      <c r="F4" s="540"/>
      <c r="G4" s="540"/>
      <c r="H4" s="540"/>
      <c r="I4" s="306"/>
    </row>
    <row r="5" spans="2:9" ht="15.75">
      <c r="B5" s="24"/>
      <c r="C5" s="26"/>
      <c r="D5" s="26"/>
      <c r="E5" s="26"/>
      <c r="I5" s="306"/>
    </row>
    <row r="6" spans="5:9" ht="13.5" thickBot="1">
      <c r="E6" s="570" t="s">
        <v>116</v>
      </c>
      <c r="F6" s="570"/>
      <c r="G6" s="570"/>
      <c r="H6" s="570"/>
      <c r="I6" s="306"/>
    </row>
    <row r="7" spans="2:9" ht="34.5" customHeight="1" thickBot="1">
      <c r="B7" s="7" t="s">
        <v>40</v>
      </c>
      <c r="C7" s="22" t="s">
        <v>75</v>
      </c>
      <c r="D7" s="456" t="s">
        <v>19</v>
      </c>
      <c r="E7" s="457" t="s">
        <v>94</v>
      </c>
      <c r="F7" s="50" t="s">
        <v>95</v>
      </c>
      <c r="G7" s="81" t="s">
        <v>96</v>
      </c>
      <c r="H7" s="143" t="s">
        <v>97</v>
      </c>
      <c r="I7" s="306"/>
    </row>
    <row r="8" spans="2:9" ht="25.5" customHeight="1" thickBot="1">
      <c r="B8" s="92" t="s">
        <v>0</v>
      </c>
      <c r="C8" s="95" t="s">
        <v>76</v>
      </c>
      <c r="D8" s="30" t="s">
        <v>225</v>
      </c>
      <c r="E8" s="332">
        <v>2500000</v>
      </c>
      <c r="F8" s="183"/>
      <c r="G8" s="184"/>
      <c r="H8" s="303"/>
      <c r="I8" s="306"/>
    </row>
    <row r="9" spans="2:9" ht="24" customHeight="1" thickBot="1">
      <c r="B9" s="93" t="s">
        <v>4</v>
      </c>
      <c r="C9" s="95" t="s">
        <v>76</v>
      </c>
      <c r="D9" s="30" t="s">
        <v>265</v>
      </c>
      <c r="E9" s="332">
        <v>1000000</v>
      </c>
      <c r="F9" s="148"/>
      <c r="G9" s="149"/>
      <c r="H9" s="289"/>
      <c r="I9" s="306"/>
    </row>
    <row r="10" spans="2:9" ht="21" customHeight="1" thickBot="1">
      <c r="B10" s="94" t="s">
        <v>8</v>
      </c>
      <c r="C10" s="95" t="s">
        <v>76</v>
      </c>
      <c r="D10" s="6" t="s">
        <v>267</v>
      </c>
      <c r="E10" s="332">
        <v>620000</v>
      </c>
      <c r="F10" s="148"/>
      <c r="G10" s="149"/>
      <c r="H10" s="289" t="e">
        <f>G10/F10*100</f>
        <v>#DIV/0!</v>
      </c>
      <c r="I10" s="306"/>
    </row>
    <row r="11" spans="2:9" ht="21" customHeight="1" thickBot="1">
      <c r="B11" s="94" t="s">
        <v>2</v>
      </c>
      <c r="C11" s="95" t="s">
        <v>76</v>
      </c>
      <c r="D11" s="30" t="s">
        <v>268</v>
      </c>
      <c r="E11" s="332">
        <v>4000000</v>
      </c>
      <c r="F11" s="148"/>
      <c r="G11" s="152"/>
      <c r="H11" s="289" t="e">
        <f>G11/F11*100</f>
        <v>#DIV/0!</v>
      </c>
      <c r="I11" s="306"/>
    </row>
    <row r="12" spans="2:9" ht="21" customHeight="1" thickBot="1">
      <c r="B12" s="94" t="s">
        <v>5</v>
      </c>
      <c r="C12" s="95" t="s">
        <v>76</v>
      </c>
      <c r="D12" s="6" t="s">
        <v>269</v>
      </c>
      <c r="E12" s="333">
        <v>1650000</v>
      </c>
      <c r="F12" s="148"/>
      <c r="G12" s="152"/>
      <c r="H12" s="289"/>
      <c r="I12" s="306"/>
    </row>
    <row r="13" spans="2:9" ht="21" customHeight="1" thickBot="1">
      <c r="B13" s="94" t="s">
        <v>9</v>
      </c>
      <c r="C13" s="95" t="s">
        <v>76</v>
      </c>
      <c r="D13" s="30" t="s">
        <v>270</v>
      </c>
      <c r="E13" s="332">
        <v>200000</v>
      </c>
      <c r="F13" s="148"/>
      <c r="G13" s="152"/>
      <c r="H13" s="289"/>
      <c r="I13" s="306"/>
    </row>
    <row r="14" spans="2:9" ht="21" customHeight="1" thickBot="1">
      <c r="B14" s="94" t="s">
        <v>3</v>
      </c>
      <c r="C14" s="95" t="s">
        <v>76</v>
      </c>
      <c r="D14" s="30" t="s">
        <v>271</v>
      </c>
      <c r="E14" s="332">
        <v>2000000</v>
      </c>
      <c r="F14" s="148"/>
      <c r="G14" s="152"/>
      <c r="H14" s="289"/>
      <c r="I14" s="306"/>
    </row>
    <row r="15" spans="2:9" ht="21" customHeight="1" thickBot="1">
      <c r="B15" s="94" t="s">
        <v>10</v>
      </c>
      <c r="C15" s="95" t="s">
        <v>76</v>
      </c>
      <c r="D15" s="30" t="s">
        <v>272</v>
      </c>
      <c r="E15" s="332">
        <v>300000</v>
      </c>
      <c r="F15" s="148"/>
      <c r="G15" s="152"/>
      <c r="H15" s="289"/>
      <c r="I15" s="306"/>
    </row>
    <row r="16" spans="2:9" ht="21" customHeight="1" thickBot="1">
      <c r="B16" s="94" t="s">
        <v>6</v>
      </c>
      <c r="C16" s="95" t="s">
        <v>76</v>
      </c>
      <c r="D16" s="30" t="s">
        <v>273</v>
      </c>
      <c r="E16" s="332">
        <v>600000</v>
      </c>
      <c r="F16" s="148"/>
      <c r="G16" s="152"/>
      <c r="H16" s="289"/>
      <c r="I16" s="306"/>
    </row>
    <row r="17" spans="2:9" ht="21" customHeight="1" thickBot="1">
      <c r="B17" s="94" t="s">
        <v>1</v>
      </c>
      <c r="C17" s="95" t="s">
        <v>76</v>
      </c>
      <c r="D17" s="30" t="s">
        <v>274</v>
      </c>
      <c r="E17" s="332">
        <v>35210656</v>
      </c>
      <c r="F17" s="148"/>
      <c r="G17" s="152"/>
      <c r="H17" s="289"/>
      <c r="I17" s="306"/>
    </row>
    <row r="18" spans="2:9" ht="21" customHeight="1" thickBot="1">
      <c r="B18" s="94" t="s">
        <v>7</v>
      </c>
      <c r="C18" s="95" t="s">
        <v>76</v>
      </c>
      <c r="D18" s="30" t="s">
        <v>275</v>
      </c>
      <c r="E18" s="332">
        <v>4970711</v>
      </c>
      <c r="F18" s="148"/>
      <c r="G18" s="152"/>
      <c r="H18" s="289"/>
      <c r="I18" s="306"/>
    </row>
    <row r="19" spans="2:9" ht="21" customHeight="1" thickBot="1">
      <c r="B19" s="94" t="s">
        <v>15</v>
      </c>
      <c r="C19" s="95" t="s">
        <v>76</v>
      </c>
      <c r="D19" s="30" t="s">
        <v>276</v>
      </c>
      <c r="E19" s="332">
        <v>15107633</v>
      </c>
      <c r="F19" s="148"/>
      <c r="G19" s="152"/>
      <c r="H19" s="289"/>
      <c r="I19" s="306"/>
    </row>
    <row r="20" spans="2:9" ht="21" customHeight="1" thickBot="1">
      <c r="B20" s="94" t="s">
        <v>13</v>
      </c>
      <c r="C20" s="95" t="s">
        <v>76</v>
      </c>
      <c r="D20" s="6" t="s">
        <v>277</v>
      </c>
      <c r="E20" s="333">
        <v>6941000</v>
      </c>
      <c r="F20" s="151"/>
      <c r="G20" s="152"/>
      <c r="H20" s="289" t="e">
        <f>G20/F20*100</f>
        <v>#DIV/0!</v>
      </c>
      <c r="I20" s="306"/>
    </row>
    <row r="21" spans="2:9" ht="21" customHeight="1" thickBot="1">
      <c r="B21" s="567" t="s">
        <v>17</v>
      </c>
      <c r="C21" s="568"/>
      <c r="D21" s="569"/>
      <c r="E21" s="334">
        <f>SUM(E8:E20)</f>
        <v>75100000</v>
      </c>
      <c r="F21" s="185">
        <f>SUM(F8:F20)</f>
        <v>0</v>
      </c>
      <c r="G21" s="186">
        <f>SUM(G8:G20)</f>
        <v>0</v>
      </c>
      <c r="H21" s="289" t="e">
        <f>G21/F21*100</f>
        <v>#DIV/0!</v>
      </c>
      <c r="I21" s="306"/>
    </row>
    <row r="22" spans="2:9" ht="28.5" customHeight="1">
      <c r="B22" s="540" t="s">
        <v>215</v>
      </c>
      <c r="C22" s="540"/>
      <c r="D22" s="540"/>
      <c r="E22" s="540"/>
      <c r="F22" s="540"/>
      <c r="G22" s="540"/>
      <c r="H22" s="540"/>
      <c r="I22" s="306"/>
    </row>
    <row r="23" spans="2:9" ht="21" customHeight="1" thickBot="1">
      <c r="B23" s="4"/>
      <c r="C23" s="4"/>
      <c r="D23" s="4"/>
      <c r="E23" s="570" t="s">
        <v>116</v>
      </c>
      <c r="F23" s="570"/>
      <c r="G23" s="570"/>
      <c r="H23" s="570"/>
      <c r="I23" s="306"/>
    </row>
    <row r="24" spans="2:9" ht="29.25" customHeight="1" thickBot="1">
      <c r="B24" s="7" t="s">
        <v>40</v>
      </c>
      <c r="C24" s="22" t="s">
        <v>75</v>
      </c>
      <c r="D24" s="8" t="s">
        <v>20</v>
      </c>
      <c r="E24" s="50" t="s">
        <v>94</v>
      </c>
      <c r="F24" s="50" t="s">
        <v>95</v>
      </c>
      <c r="G24" s="81" t="s">
        <v>96</v>
      </c>
      <c r="H24" s="143" t="s">
        <v>97</v>
      </c>
      <c r="I24" s="306"/>
    </row>
    <row r="25" spans="2:9" ht="21" customHeight="1" thickBot="1">
      <c r="B25" s="143" t="s">
        <v>0</v>
      </c>
      <c r="C25" s="144" t="s">
        <v>214</v>
      </c>
      <c r="D25" s="145" t="s">
        <v>247</v>
      </c>
      <c r="E25" s="335">
        <v>300000</v>
      </c>
      <c r="F25" s="146"/>
      <c r="G25" s="139"/>
      <c r="H25" s="304" t="e">
        <f>G25/F25*100</f>
        <v>#DIV/0!</v>
      </c>
      <c r="I25" s="306"/>
    </row>
    <row r="26" spans="2:9" ht="21" customHeight="1" thickBot="1">
      <c r="B26" s="567" t="s">
        <v>14</v>
      </c>
      <c r="C26" s="568"/>
      <c r="D26" s="569"/>
      <c r="E26" s="336">
        <f>E25</f>
        <v>300000</v>
      </c>
      <c r="F26" s="142"/>
      <c r="G26" s="73"/>
      <c r="H26" s="305" t="e">
        <f>G26/F26*100</f>
        <v>#DIV/0!</v>
      </c>
      <c r="I26" s="306"/>
    </row>
    <row r="27" spans="6:9" ht="21" customHeight="1">
      <c r="F27" s="66"/>
      <c r="G27" s="73"/>
      <c r="H27" s="305" t="e">
        <f>G27/F27*100</f>
        <v>#DIV/0!</v>
      </c>
      <c r="I27" s="306"/>
    </row>
    <row r="28" spans="2:9" ht="21" customHeight="1">
      <c r="B28" s="540" t="s">
        <v>226</v>
      </c>
      <c r="C28" s="540"/>
      <c r="D28" s="540"/>
      <c r="E28" s="540"/>
      <c r="F28" s="540"/>
      <c r="G28" s="540"/>
      <c r="H28" s="540"/>
      <c r="I28" s="82"/>
    </row>
    <row r="29" spans="2:9" ht="21" customHeight="1" thickBot="1">
      <c r="B29" s="4"/>
      <c r="C29" s="4"/>
      <c r="D29" s="4"/>
      <c r="E29" s="570" t="s">
        <v>116</v>
      </c>
      <c r="F29" s="570"/>
      <c r="G29" s="570"/>
      <c r="H29" s="570"/>
      <c r="I29" s="306"/>
    </row>
    <row r="30" spans="2:9" ht="25.5" customHeight="1">
      <c r="B30" s="7" t="s">
        <v>40</v>
      </c>
      <c r="C30" s="22" t="s">
        <v>75</v>
      </c>
      <c r="D30" s="8" t="s">
        <v>254</v>
      </c>
      <c r="E30" s="50" t="s">
        <v>94</v>
      </c>
      <c r="F30" s="50" t="s">
        <v>95</v>
      </c>
      <c r="G30" s="81" t="s">
        <v>96</v>
      </c>
      <c r="H30" s="143" t="s">
        <v>97</v>
      </c>
      <c r="I30" s="306"/>
    </row>
    <row r="31" spans="2:9" ht="23.25" customHeight="1">
      <c r="B31" s="356">
        <v>1</v>
      </c>
      <c r="C31" s="357" t="s">
        <v>252</v>
      </c>
      <c r="D31" s="358" t="s">
        <v>253</v>
      </c>
      <c r="E31" s="359">
        <v>473000</v>
      </c>
      <c r="F31" s="337"/>
      <c r="G31" s="338"/>
      <c r="H31" s="339"/>
      <c r="I31" s="306"/>
    </row>
    <row r="32" spans="2:9" ht="21" customHeight="1">
      <c r="B32" s="571" t="s">
        <v>14</v>
      </c>
      <c r="C32" s="571"/>
      <c r="D32" s="571"/>
      <c r="E32" s="360">
        <f>SUM(E31:E31)</f>
        <v>473000</v>
      </c>
      <c r="F32" s="142"/>
      <c r="G32" s="73"/>
      <c r="H32" s="305" t="e">
        <f>G32/F32*100</f>
        <v>#DIV/0!</v>
      </c>
      <c r="I32" s="306"/>
    </row>
    <row r="33" spans="6:9" ht="21" customHeight="1">
      <c r="F33" s="97"/>
      <c r="G33" s="96"/>
      <c r="H33" s="305"/>
      <c r="I33" s="306"/>
    </row>
    <row r="34" spans="6:9" ht="21" customHeight="1">
      <c r="F34" s="97"/>
      <c r="G34" s="96"/>
      <c r="H34" s="305" t="e">
        <f>G34/F34*100</f>
        <v>#DIV/0!</v>
      </c>
      <c r="I34" s="306"/>
    </row>
    <row r="35" spans="6:9" ht="25.5" customHeight="1">
      <c r="F35" s="97"/>
      <c r="G35" s="96"/>
      <c r="H35" s="305"/>
      <c r="I35" s="306"/>
    </row>
    <row r="36" spans="4:9" ht="25.5" customHeight="1">
      <c r="D36" s="1"/>
      <c r="F36" s="97"/>
      <c r="G36" s="96"/>
      <c r="H36" s="305" t="e">
        <f aca="true" t="shared" si="0" ref="H36:H41">G36/F36*100</f>
        <v>#DIV/0!</v>
      </c>
      <c r="I36" s="306"/>
    </row>
    <row r="37" spans="6:9" ht="26.25" customHeight="1">
      <c r="F37" s="97"/>
      <c r="G37" s="96"/>
      <c r="H37" s="305" t="e">
        <f t="shared" si="0"/>
        <v>#DIV/0!</v>
      </c>
      <c r="I37" s="306"/>
    </row>
    <row r="38" spans="6:9" ht="21" customHeight="1">
      <c r="F38" s="97"/>
      <c r="G38" s="96"/>
      <c r="H38" s="305" t="e">
        <f t="shared" si="0"/>
        <v>#DIV/0!</v>
      </c>
      <c r="I38" s="83"/>
    </row>
    <row r="39" spans="6:9" ht="21" customHeight="1">
      <c r="F39" s="97"/>
      <c r="G39" s="96"/>
      <c r="H39" s="305" t="e">
        <f t="shared" si="0"/>
        <v>#DIV/0!</v>
      </c>
      <c r="I39" s="306"/>
    </row>
    <row r="40" spans="6:9" ht="21" customHeight="1">
      <c r="F40" s="97"/>
      <c r="G40" s="96"/>
      <c r="H40" s="305" t="e">
        <f t="shared" si="0"/>
        <v>#DIV/0!</v>
      </c>
      <c r="I40" s="306"/>
    </row>
    <row r="41" spans="6:9" ht="21" customHeight="1">
      <c r="F41" s="97"/>
      <c r="G41" s="96"/>
      <c r="H41" s="305" t="e">
        <f t="shared" si="0"/>
        <v>#DIV/0!</v>
      </c>
      <c r="I41" s="306"/>
    </row>
    <row r="42" spans="7:9" ht="21" customHeight="1">
      <c r="G42"/>
      <c r="I42"/>
    </row>
    <row r="43" spans="7:9" ht="27.75" customHeight="1">
      <c r="G43"/>
      <c r="I43"/>
    </row>
    <row r="44" spans="7:9" ht="21" customHeight="1">
      <c r="G44"/>
      <c r="I44"/>
    </row>
    <row r="45" spans="7:9" ht="21" customHeight="1">
      <c r="G45"/>
      <c r="I45"/>
    </row>
    <row r="46" spans="7:9" ht="21" customHeight="1">
      <c r="G46"/>
      <c r="I46"/>
    </row>
    <row r="47" spans="7:9" ht="21" customHeight="1">
      <c r="G47"/>
      <c r="I47"/>
    </row>
    <row r="48" spans="7:9" ht="21" customHeight="1">
      <c r="G48"/>
      <c r="I48"/>
    </row>
    <row r="49" spans="7:9" ht="21" customHeight="1">
      <c r="G49"/>
      <c r="I49"/>
    </row>
    <row r="50" spans="7:9" ht="21" customHeight="1">
      <c r="G50"/>
      <c r="I50"/>
    </row>
    <row r="51" spans="7:9" ht="30" customHeight="1">
      <c r="G51"/>
      <c r="I51"/>
    </row>
    <row r="52" spans="7:9" ht="28.5" customHeight="1">
      <c r="G52"/>
      <c r="I52"/>
    </row>
    <row r="53" spans="7:9" ht="21" customHeight="1">
      <c r="G53"/>
      <c r="I53"/>
    </row>
    <row r="54" spans="7:9" ht="21" customHeight="1">
      <c r="G54"/>
      <c r="I54"/>
    </row>
    <row r="55" spans="7:9" ht="26.25" customHeight="1">
      <c r="G55"/>
      <c r="I55"/>
    </row>
    <row r="56" spans="7:9" ht="21" customHeight="1">
      <c r="G56"/>
      <c r="I56"/>
    </row>
    <row r="57" spans="7:9" ht="21" customHeight="1">
      <c r="G57"/>
      <c r="I57"/>
    </row>
    <row r="58" spans="7:9" ht="21" customHeight="1">
      <c r="G58"/>
      <c r="I58"/>
    </row>
    <row r="59" spans="7:9" ht="21" customHeight="1">
      <c r="G59"/>
      <c r="I59"/>
    </row>
    <row r="60" spans="7:9" ht="21" customHeight="1">
      <c r="G60"/>
      <c r="I60"/>
    </row>
    <row r="61" spans="7:9" ht="21" customHeight="1">
      <c r="G61"/>
      <c r="I61"/>
    </row>
    <row r="62" spans="7:9" ht="21" customHeight="1">
      <c r="G62"/>
      <c r="I62"/>
    </row>
    <row r="63" spans="7:9" ht="21" customHeight="1">
      <c r="G63"/>
      <c r="I63"/>
    </row>
    <row r="64" spans="7:9" ht="21" customHeight="1">
      <c r="G64"/>
      <c r="I64"/>
    </row>
    <row r="65" spans="7:9" ht="21" customHeight="1">
      <c r="G65"/>
      <c r="I65"/>
    </row>
    <row r="66" spans="7:9" ht="21" customHeight="1">
      <c r="G66"/>
      <c r="I66"/>
    </row>
    <row r="67" spans="7:9" ht="29.25" customHeight="1">
      <c r="G67"/>
      <c r="I67"/>
    </row>
    <row r="68" spans="7:9" ht="21" customHeight="1">
      <c r="G68"/>
      <c r="I68"/>
    </row>
    <row r="69" spans="7:9" ht="21" customHeight="1">
      <c r="G69"/>
      <c r="I69"/>
    </row>
    <row r="70" spans="7:9" ht="21" customHeight="1">
      <c r="G70"/>
      <c r="I70"/>
    </row>
    <row r="71" spans="7:9" ht="21" customHeight="1">
      <c r="G71"/>
      <c r="I71"/>
    </row>
    <row r="72" spans="7:9" ht="21" customHeight="1">
      <c r="G72"/>
      <c r="I72"/>
    </row>
    <row r="73" spans="7:9" ht="21" customHeight="1">
      <c r="G73"/>
      <c r="I73"/>
    </row>
    <row r="74" spans="7:9" ht="21" customHeight="1">
      <c r="G74"/>
      <c r="I74"/>
    </row>
    <row r="75" spans="7:9" ht="21" customHeight="1">
      <c r="G75"/>
      <c r="I75"/>
    </row>
    <row r="76" spans="7:9" ht="21" customHeight="1">
      <c r="G76"/>
      <c r="I76"/>
    </row>
    <row r="77" spans="7:9" ht="21" customHeight="1">
      <c r="G77"/>
      <c r="I77"/>
    </row>
    <row r="78" spans="7:9" ht="21" customHeight="1">
      <c r="G78"/>
      <c r="I78"/>
    </row>
    <row r="79" spans="7:9" ht="21" customHeight="1">
      <c r="G79"/>
      <c r="I79"/>
    </row>
    <row r="80" spans="7:9" ht="21" customHeight="1">
      <c r="G80"/>
      <c r="I80"/>
    </row>
    <row r="81" spans="7:9" ht="21" customHeight="1">
      <c r="G81"/>
      <c r="I81"/>
    </row>
    <row r="82" spans="7:9" ht="21" customHeight="1">
      <c r="G82"/>
      <c r="I82"/>
    </row>
    <row r="83" ht="21" customHeight="1"/>
    <row r="84" ht="21" customHeight="1"/>
    <row r="85" ht="21" customHeight="1"/>
    <row r="86" ht="21" customHeight="1"/>
    <row r="87" ht="21" customHeight="1"/>
  </sheetData>
  <sheetProtection/>
  <mergeCells count="9">
    <mergeCell ref="B4:H4"/>
    <mergeCell ref="B21:D21"/>
    <mergeCell ref="E6:H6"/>
    <mergeCell ref="B28:H28"/>
    <mergeCell ref="E29:H29"/>
    <mergeCell ref="B32:D32"/>
    <mergeCell ref="B22:H22"/>
    <mergeCell ref="E23:H23"/>
    <mergeCell ref="B26:D2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  <headerFooter alignWithMargins="0">
    <oddHeader xml:space="preserve">&amp;R5.sz. melléklet
1/2019.(II.28.) Csór  Önk.rendelete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9"/>
  <sheetViews>
    <sheetView zoomScaleSheetLayoutView="100" workbookViewId="0" topLeftCell="A1">
      <selection activeCell="G6" sqref="G6"/>
    </sheetView>
  </sheetViews>
  <sheetFormatPr defaultColWidth="9.00390625" defaultRowHeight="12.75"/>
  <cols>
    <col min="3" max="3" width="21.125" style="0" customWidth="1"/>
    <col min="4" max="4" width="12.375" style="0" customWidth="1"/>
    <col min="5" max="5" width="13.875" style="0" customWidth="1"/>
    <col min="6" max="6" width="14.125" style="0" customWidth="1"/>
  </cols>
  <sheetData>
    <row r="1" spans="1:11" ht="15">
      <c r="A1" s="236"/>
      <c r="B1" s="236"/>
      <c r="C1" s="236"/>
      <c r="D1" s="236"/>
      <c r="E1" s="236"/>
      <c r="F1" s="236" t="s">
        <v>41</v>
      </c>
      <c r="G1" s="236"/>
      <c r="H1" s="236"/>
      <c r="I1" s="236"/>
      <c r="J1" s="236"/>
      <c r="K1" s="236"/>
    </row>
    <row r="2" spans="1:11" ht="15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15">
      <c r="A3" s="572" t="s">
        <v>216</v>
      </c>
      <c r="B3" s="573"/>
      <c r="C3" s="573"/>
      <c r="D3" s="573"/>
      <c r="E3" s="573"/>
      <c r="F3" s="573"/>
      <c r="G3" s="236"/>
      <c r="H3" s="236"/>
      <c r="I3" s="236"/>
      <c r="J3" s="236"/>
      <c r="K3" s="236"/>
    </row>
    <row r="4" spans="1:11" ht="15">
      <c r="A4" s="237"/>
      <c r="B4" s="237"/>
      <c r="C4" s="236"/>
      <c r="D4" s="236"/>
      <c r="E4" s="236"/>
      <c r="F4" s="236"/>
      <c r="G4" s="236"/>
      <c r="H4" s="236"/>
      <c r="I4" s="236"/>
      <c r="J4" s="236"/>
      <c r="K4" s="236"/>
    </row>
    <row r="5" spans="1:11" ht="15">
      <c r="A5" s="237"/>
      <c r="B5" s="237"/>
      <c r="C5" s="236"/>
      <c r="D5" s="236"/>
      <c r="E5" s="236"/>
      <c r="F5" s="236"/>
      <c r="G5" s="236"/>
      <c r="H5" s="236"/>
      <c r="I5" s="236"/>
      <c r="J5" s="236"/>
      <c r="K5" s="236"/>
    </row>
    <row r="6" spans="1:11" ht="15">
      <c r="A6" s="238"/>
      <c r="B6" s="239"/>
      <c r="C6" s="240"/>
      <c r="D6" s="240" t="s">
        <v>263</v>
      </c>
      <c r="E6" s="240" t="s">
        <v>266</v>
      </c>
      <c r="F6" s="241" t="s">
        <v>188</v>
      </c>
      <c r="G6" s="236"/>
      <c r="H6" s="236"/>
      <c r="I6" s="236"/>
      <c r="J6" s="236"/>
      <c r="K6" s="236"/>
    </row>
    <row r="7" spans="1:11" ht="15">
      <c r="A7" s="242"/>
      <c r="B7" s="243"/>
      <c r="C7" s="244"/>
      <c r="D7" s="244"/>
      <c r="E7" s="244"/>
      <c r="F7" s="245"/>
      <c r="G7" s="236"/>
      <c r="H7" s="236"/>
      <c r="I7" s="236"/>
      <c r="J7" s="236"/>
      <c r="K7" s="236"/>
    </row>
    <row r="8" spans="1:11" ht="15">
      <c r="A8" s="246"/>
      <c r="B8" s="247"/>
      <c r="C8" s="244"/>
      <c r="D8" s="244"/>
      <c r="E8" s="244"/>
      <c r="F8" s="245"/>
      <c r="G8" s="236"/>
      <c r="H8" s="236"/>
      <c r="I8" s="236"/>
      <c r="J8" s="236"/>
      <c r="K8" s="236"/>
    </row>
    <row r="9" spans="1:11" ht="15">
      <c r="A9" s="248" t="s">
        <v>93</v>
      </c>
      <c r="B9" s="244"/>
      <c r="C9" s="244"/>
      <c r="D9" s="253">
        <f>D10+D11+D12+D13</f>
        <v>17</v>
      </c>
      <c r="E9" s="253">
        <f>E10+E11+E12+E13</f>
        <v>17</v>
      </c>
      <c r="F9" s="253">
        <f>F10+F11+F12+F13</f>
        <v>17</v>
      </c>
      <c r="G9" s="249" t="s">
        <v>181</v>
      </c>
      <c r="H9" s="249"/>
      <c r="I9" s="249"/>
      <c r="J9" s="249"/>
      <c r="K9" s="249"/>
    </row>
    <row r="10" spans="1:11" ht="15">
      <c r="A10" s="248"/>
      <c r="B10" s="574" t="s">
        <v>191</v>
      </c>
      <c r="C10" s="575"/>
      <c r="D10" s="244">
        <v>1</v>
      </c>
      <c r="E10" s="244">
        <v>1</v>
      </c>
      <c r="F10" s="244">
        <v>1</v>
      </c>
      <c r="G10" s="249"/>
      <c r="H10" s="249"/>
      <c r="I10" s="249"/>
      <c r="J10" s="249"/>
      <c r="K10" s="249"/>
    </row>
    <row r="11" spans="1:11" ht="15">
      <c r="A11" s="248"/>
      <c r="B11" s="244" t="s">
        <v>189</v>
      </c>
      <c r="C11" s="244"/>
      <c r="D11" s="244">
        <v>9</v>
      </c>
      <c r="E11" s="244">
        <v>9</v>
      </c>
      <c r="F11" s="244">
        <v>9</v>
      </c>
      <c r="G11" s="236"/>
      <c r="H11" s="236"/>
      <c r="I11" s="236"/>
      <c r="J11" s="236"/>
      <c r="K11" s="236"/>
    </row>
    <row r="12" spans="1:11" ht="15">
      <c r="A12" s="248"/>
      <c r="B12" s="244" t="s">
        <v>190</v>
      </c>
      <c r="C12" s="244"/>
      <c r="D12" s="244">
        <v>1</v>
      </c>
      <c r="E12" s="244">
        <v>1</v>
      </c>
      <c r="F12" s="244">
        <v>1</v>
      </c>
      <c r="G12" s="236"/>
      <c r="H12" s="236"/>
      <c r="I12" s="236"/>
      <c r="J12" s="236"/>
      <c r="K12" s="236"/>
    </row>
    <row r="13" spans="1:11" ht="15">
      <c r="A13" s="248"/>
      <c r="B13" s="574" t="s">
        <v>198</v>
      </c>
      <c r="C13" s="575"/>
      <c r="D13" s="244">
        <v>6</v>
      </c>
      <c r="E13" s="244">
        <v>6</v>
      </c>
      <c r="F13" s="244">
        <v>6</v>
      </c>
      <c r="G13" s="236"/>
      <c r="H13" s="236"/>
      <c r="I13" s="236"/>
      <c r="J13" s="236"/>
      <c r="K13" s="236"/>
    </row>
    <row r="14" spans="1:11" ht="15">
      <c r="A14" s="576" t="s">
        <v>217</v>
      </c>
      <c r="B14" s="577"/>
      <c r="C14" s="575"/>
      <c r="D14" s="250">
        <v>12</v>
      </c>
      <c r="E14" s="250">
        <v>12</v>
      </c>
      <c r="F14" s="250">
        <v>12</v>
      </c>
      <c r="G14" s="249"/>
      <c r="H14" s="249"/>
      <c r="I14" s="249"/>
      <c r="J14" s="249"/>
      <c r="K14" s="236"/>
    </row>
    <row r="15" spans="1:11" ht="15">
      <c r="A15" s="248"/>
      <c r="B15" s="244"/>
      <c r="C15" s="244" t="s">
        <v>192</v>
      </c>
      <c r="D15" s="244">
        <v>4</v>
      </c>
      <c r="E15" s="244">
        <v>4</v>
      </c>
      <c r="F15" s="244">
        <v>4</v>
      </c>
      <c r="G15" s="236"/>
      <c r="H15" s="236"/>
      <c r="I15" s="236"/>
      <c r="J15" s="236"/>
      <c r="K15" s="236"/>
    </row>
    <row r="16" spans="1:11" ht="15">
      <c r="A16" s="248"/>
      <c r="B16" s="244"/>
      <c r="C16" s="244" t="s">
        <v>193</v>
      </c>
      <c r="D16" s="244">
        <v>2</v>
      </c>
      <c r="E16" s="244">
        <v>2</v>
      </c>
      <c r="F16" s="244">
        <v>2</v>
      </c>
      <c r="G16" s="236"/>
      <c r="H16" s="236"/>
      <c r="I16" s="236"/>
      <c r="J16" s="236"/>
      <c r="K16" s="236"/>
    </row>
    <row r="17" spans="1:11" ht="15">
      <c r="A17" s="248"/>
      <c r="B17" s="244"/>
      <c r="C17" s="244" t="s">
        <v>195</v>
      </c>
      <c r="D17" s="244">
        <v>5</v>
      </c>
      <c r="E17" s="244">
        <v>5</v>
      </c>
      <c r="F17" s="244">
        <v>5</v>
      </c>
      <c r="G17" s="236"/>
      <c r="H17" s="236"/>
      <c r="I17" s="236"/>
      <c r="J17" s="236"/>
      <c r="K17" s="236"/>
    </row>
    <row r="18" spans="1:11" ht="15">
      <c r="A18" s="248"/>
      <c r="B18" s="244"/>
      <c r="C18" s="244" t="s">
        <v>196</v>
      </c>
      <c r="D18" s="244">
        <v>1</v>
      </c>
      <c r="E18" s="244">
        <v>1</v>
      </c>
      <c r="F18" s="244">
        <v>1</v>
      </c>
      <c r="G18" s="236"/>
      <c r="H18" s="236"/>
      <c r="I18" s="236"/>
      <c r="J18" s="236"/>
      <c r="K18" s="236"/>
    </row>
    <row r="19" spans="1:11" ht="15">
      <c r="A19" s="251" t="s">
        <v>194</v>
      </c>
      <c r="B19" s="252"/>
      <c r="C19" s="252"/>
      <c r="D19" s="455">
        <f>D9+D14</f>
        <v>29</v>
      </c>
      <c r="E19" s="455">
        <f>E9+E14</f>
        <v>29</v>
      </c>
      <c r="F19" s="455">
        <f>F9+F14</f>
        <v>29</v>
      </c>
      <c r="G19" s="236"/>
      <c r="H19" s="236"/>
      <c r="I19" s="236"/>
      <c r="J19" s="236"/>
      <c r="K19" s="236"/>
    </row>
    <row r="20" ht="12.75">
      <c r="G20" s="1"/>
    </row>
    <row r="21" ht="12.75">
      <c r="G21" s="1"/>
    </row>
    <row r="22" ht="12.75">
      <c r="G22" s="1"/>
    </row>
    <row r="23" ht="12.75">
      <c r="G23" s="1"/>
    </row>
    <row r="24" ht="12.75">
      <c r="G24" s="1"/>
    </row>
    <row r="25" ht="12.75">
      <c r="G25" s="1"/>
    </row>
    <row r="26" ht="12.75">
      <c r="G26" s="1"/>
    </row>
    <row r="27" ht="12.75">
      <c r="G27" s="1"/>
    </row>
    <row r="28" ht="12.75">
      <c r="G28" s="1"/>
    </row>
    <row r="29" ht="12.75">
      <c r="G29" s="1"/>
    </row>
    <row r="30" ht="12.75">
      <c r="G30" s="1"/>
    </row>
    <row r="31" ht="12.75">
      <c r="G31" s="1"/>
    </row>
    <row r="32" ht="12.75">
      <c r="G32" s="1"/>
    </row>
    <row r="33" ht="12.75">
      <c r="G33" s="1"/>
    </row>
    <row r="34" ht="12.75">
      <c r="G34" s="1"/>
    </row>
    <row r="35" ht="12.75">
      <c r="G35" s="1"/>
    </row>
    <row r="36" ht="12.75">
      <c r="G36" s="1"/>
    </row>
    <row r="37" ht="12.75">
      <c r="G37" s="1"/>
    </row>
    <row r="38" ht="12.75">
      <c r="G38" s="1"/>
    </row>
    <row r="39" ht="12.75">
      <c r="G39" s="1"/>
    </row>
  </sheetData>
  <sheetProtection/>
  <mergeCells count="4">
    <mergeCell ref="A3:F3"/>
    <mergeCell ref="B10:C10"/>
    <mergeCell ref="B13:C13"/>
    <mergeCell ref="A14:C14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 xml:space="preserve">&amp;R6.sz.melléklet
1./2019. (II.28.) Csór Önk.rendelete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32"/>
  <sheetViews>
    <sheetView zoomScaleSheetLayoutView="100" workbookViewId="0" topLeftCell="A1">
      <selection activeCell="C12" sqref="C12"/>
    </sheetView>
  </sheetViews>
  <sheetFormatPr defaultColWidth="9.00390625" defaultRowHeight="12.75"/>
  <cols>
    <col min="1" max="1" width="5.25390625" style="0" customWidth="1"/>
    <col min="2" max="2" width="50.75390625" style="0" customWidth="1"/>
    <col min="3" max="3" width="24.75390625" style="0" customWidth="1"/>
    <col min="4" max="4" width="13.00390625" style="0" hidden="1" customWidth="1"/>
    <col min="5" max="5" width="12.75390625" style="0" hidden="1" customWidth="1"/>
    <col min="6" max="6" width="10.125" style="0" hidden="1" customWidth="1"/>
    <col min="7" max="7" width="16.375" style="0" hidden="1" customWidth="1"/>
    <col min="8" max="8" width="12.875" style="0" hidden="1" customWidth="1"/>
    <col min="9" max="9" width="13.00390625" style="0" hidden="1" customWidth="1"/>
    <col min="10" max="10" width="9.375" style="0" hidden="1" customWidth="1"/>
    <col min="11" max="11" width="16.25390625" style="0" hidden="1" customWidth="1"/>
    <col min="12" max="12" width="13.125" style="0" hidden="1" customWidth="1"/>
    <col min="13" max="13" width="12.75390625" style="0" hidden="1" customWidth="1"/>
    <col min="14" max="14" width="11.875" style="0" hidden="1" customWidth="1"/>
    <col min="15" max="15" width="17.125" style="0" hidden="1" customWidth="1"/>
    <col min="16" max="16" width="14.00390625" style="0" hidden="1" customWidth="1"/>
    <col min="17" max="17" width="13.875" style="0" hidden="1" customWidth="1"/>
    <col min="18" max="18" width="13.125" style="0" hidden="1" customWidth="1"/>
    <col min="19" max="19" width="13.75390625" style="0" customWidth="1"/>
  </cols>
  <sheetData>
    <row r="1" ht="7.5" customHeight="1"/>
    <row r="2" spans="2:15" ht="58.5" customHeight="1">
      <c r="B2" s="578" t="s">
        <v>264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</row>
    <row r="3" spans="2:15" ht="18.75" customHeight="1">
      <c r="B3" s="15"/>
      <c r="C3" s="370" t="s">
        <v>233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8" ht="18.75" customHeight="1" thickBot="1">
      <c r="B4" s="5"/>
      <c r="C4" s="371" t="s">
        <v>286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70" t="s">
        <v>119</v>
      </c>
      <c r="P4" s="570"/>
      <c r="Q4" s="570"/>
      <c r="R4" s="570"/>
    </row>
    <row r="5" spans="2:18" ht="56.25" customHeight="1" thickBot="1">
      <c r="B5" s="579" t="s">
        <v>16</v>
      </c>
      <c r="C5" s="581" t="s">
        <v>93</v>
      </c>
      <c r="D5" s="582"/>
      <c r="E5" s="582"/>
      <c r="F5" s="583"/>
      <c r="G5" s="582" t="s">
        <v>100</v>
      </c>
      <c r="H5" s="582"/>
      <c r="I5" s="582"/>
      <c r="J5" s="584"/>
      <c r="K5" s="581" t="s">
        <v>110</v>
      </c>
      <c r="L5" s="582"/>
      <c r="M5" s="582"/>
      <c r="N5" s="584"/>
      <c r="O5" s="585" t="s">
        <v>17</v>
      </c>
      <c r="P5" s="586"/>
      <c r="Q5" s="586"/>
      <c r="R5" s="587"/>
    </row>
    <row r="6" spans="2:18" ht="42" customHeight="1" thickBot="1">
      <c r="B6" s="580"/>
      <c r="C6" s="340" t="s">
        <v>94</v>
      </c>
      <c r="D6" s="49" t="s">
        <v>101</v>
      </c>
      <c r="E6" s="49" t="s">
        <v>96</v>
      </c>
      <c r="F6" s="49" t="s">
        <v>97</v>
      </c>
      <c r="G6" s="48" t="s">
        <v>94</v>
      </c>
      <c r="H6" s="49" t="s">
        <v>101</v>
      </c>
      <c r="I6" s="49" t="s">
        <v>96</v>
      </c>
      <c r="J6" s="49" t="s">
        <v>97</v>
      </c>
      <c r="K6" s="48" t="s">
        <v>94</v>
      </c>
      <c r="L6" s="49" t="s">
        <v>101</v>
      </c>
      <c r="M6" s="49" t="s">
        <v>96</v>
      </c>
      <c r="N6" s="49" t="s">
        <v>97</v>
      </c>
      <c r="O6" s="48" t="s">
        <v>94</v>
      </c>
      <c r="P6" s="49" t="s">
        <v>101</v>
      </c>
      <c r="Q6" s="49" t="s">
        <v>96</v>
      </c>
      <c r="R6" s="49" t="s">
        <v>97</v>
      </c>
    </row>
    <row r="7" spans="2:18" ht="15" customHeight="1" thickBot="1">
      <c r="B7" s="87" t="s">
        <v>61</v>
      </c>
      <c r="C7" s="341">
        <f>C8+C9+C10</f>
        <v>828643</v>
      </c>
      <c r="D7" s="153"/>
      <c r="E7" s="154"/>
      <c r="F7" s="155" t="e">
        <f aca="true" t="shared" si="0" ref="F7:F23">E7/D7*100</f>
        <v>#DIV/0!</v>
      </c>
      <c r="G7" s="155"/>
      <c r="H7" s="155"/>
      <c r="I7" s="156"/>
      <c r="J7" s="155"/>
      <c r="K7" s="155"/>
      <c r="L7" s="47"/>
      <c r="M7" s="157"/>
      <c r="N7" s="155"/>
      <c r="O7" s="47">
        <f aca="true" t="shared" si="1" ref="O7:O22">K7+G7+C7</f>
        <v>828643</v>
      </c>
      <c r="P7" s="14">
        <f aca="true" t="shared" si="2" ref="P7:Q19">L7+H7+D7</f>
        <v>0</v>
      </c>
      <c r="Q7" s="14">
        <f t="shared" si="2"/>
        <v>0</v>
      </c>
      <c r="R7" s="14" t="e">
        <f aca="true" t="shared" si="3" ref="R7:R32">Q7/P7*100</f>
        <v>#DIV/0!</v>
      </c>
    </row>
    <row r="8" spans="2:18" ht="31.5" customHeight="1" thickBot="1">
      <c r="B8" s="280" t="s">
        <v>248</v>
      </c>
      <c r="C8" s="361">
        <v>317823</v>
      </c>
      <c r="D8" s="281"/>
      <c r="E8" s="281"/>
      <c r="F8" s="282"/>
      <c r="G8" s="282"/>
      <c r="H8" s="282"/>
      <c r="I8" s="282"/>
      <c r="J8" s="282"/>
      <c r="K8" s="282"/>
      <c r="L8" s="282"/>
      <c r="M8" s="282"/>
      <c r="N8" s="282"/>
      <c r="O8" s="283"/>
      <c r="P8" s="14"/>
      <c r="Q8" s="14"/>
      <c r="R8" s="14"/>
    </row>
    <row r="9" spans="2:18" ht="18" customHeight="1" thickBot="1">
      <c r="B9" s="363" t="s">
        <v>227</v>
      </c>
      <c r="C9" s="364">
        <v>510820</v>
      </c>
      <c r="D9" s="365"/>
      <c r="E9" s="365"/>
      <c r="F9" s="366"/>
      <c r="G9" s="366"/>
      <c r="H9" s="366"/>
      <c r="I9" s="366"/>
      <c r="J9" s="366"/>
      <c r="K9" s="366"/>
      <c r="L9" s="366"/>
      <c r="M9" s="366"/>
      <c r="N9" s="366"/>
      <c r="O9" s="367"/>
      <c r="P9" s="14"/>
      <c r="Q9" s="14"/>
      <c r="R9" s="14"/>
    </row>
    <row r="10" spans="2:18" ht="18" customHeight="1" thickBot="1">
      <c r="B10" s="284"/>
      <c r="C10" s="362"/>
      <c r="D10" s="285"/>
      <c r="E10" s="285"/>
      <c r="F10" s="286"/>
      <c r="G10" s="286"/>
      <c r="H10" s="286"/>
      <c r="I10" s="286"/>
      <c r="J10" s="286"/>
      <c r="K10" s="286"/>
      <c r="L10" s="286"/>
      <c r="M10" s="286"/>
      <c r="N10" s="286"/>
      <c r="O10" s="287"/>
      <c r="P10" s="14"/>
      <c r="Q10" s="14"/>
      <c r="R10" s="14"/>
    </row>
    <row r="11" spans="2:18" s="9" customFormat="1" ht="29.25" customHeight="1" thickBot="1">
      <c r="B11" s="88" t="s">
        <v>231</v>
      </c>
      <c r="C11" s="342">
        <f>C12+C13+C14+C15+C16+C17+C18+C19+C20+300000</f>
        <v>16140245</v>
      </c>
      <c r="D11" s="158"/>
      <c r="E11" s="159"/>
      <c r="F11" s="147" t="e">
        <f t="shared" si="0"/>
        <v>#DIV/0!</v>
      </c>
      <c r="G11" s="158"/>
      <c r="H11" s="158"/>
      <c r="I11" s="159"/>
      <c r="J11" s="147" t="e">
        <f>I11/H11*100</f>
        <v>#DIV/0!</v>
      </c>
      <c r="K11" s="158"/>
      <c r="L11" s="158"/>
      <c r="M11" s="159"/>
      <c r="N11" s="147"/>
      <c r="O11" s="14">
        <f t="shared" si="1"/>
        <v>16140245</v>
      </c>
      <c r="P11" s="14">
        <f t="shared" si="2"/>
        <v>0</v>
      </c>
      <c r="Q11" s="14">
        <f t="shared" si="2"/>
        <v>0</v>
      </c>
      <c r="R11" s="14" t="e">
        <f t="shared" si="3"/>
        <v>#DIV/0!</v>
      </c>
    </row>
    <row r="12" spans="2:18" ht="15" customHeight="1" thickBot="1">
      <c r="B12" s="89" t="s">
        <v>219</v>
      </c>
      <c r="C12" s="343">
        <v>3482000</v>
      </c>
      <c r="D12" s="160"/>
      <c r="E12" s="161"/>
      <c r="F12" s="147" t="e">
        <f t="shared" si="0"/>
        <v>#DIV/0!</v>
      </c>
      <c r="G12" s="162"/>
      <c r="H12" s="163"/>
      <c r="I12" s="163"/>
      <c r="J12" s="147"/>
      <c r="K12" s="164"/>
      <c r="L12" s="164"/>
      <c r="M12" s="163"/>
      <c r="N12" s="147"/>
      <c r="O12" s="14">
        <f t="shared" si="1"/>
        <v>3482000</v>
      </c>
      <c r="P12" s="14">
        <f t="shared" si="2"/>
        <v>0</v>
      </c>
      <c r="Q12" s="14">
        <f t="shared" si="2"/>
        <v>0</v>
      </c>
      <c r="R12" s="14" t="e">
        <f t="shared" si="3"/>
        <v>#DIV/0!</v>
      </c>
    </row>
    <row r="13" spans="2:18" ht="15" customHeight="1" thickBot="1">
      <c r="B13" s="90" t="s">
        <v>278</v>
      </c>
      <c r="C13" s="344">
        <v>100000</v>
      </c>
      <c r="D13" s="165"/>
      <c r="E13" s="166"/>
      <c r="F13" s="147" t="e">
        <f t="shared" si="0"/>
        <v>#DIV/0!</v>
      </c>
      <c r="G13" s="167"/>
      <c r="H13" s="168"/>
      <c r="I13" s="168"/>
      <c r="J13" s="147" t="e">
        <f>I13/H13*100</f>
        <v>#DIV/0!</v>
      </c>
      <c r="K13" s="169"/>
      <c r="L13" s="169"/>
      <c r="M13" s="168"/>
      <c r="N13" s="147"/>
      <c r="O13" s="14">
        <f t="shared" si="1"/>
        <v>100000</v>
      </c>
      <c r="P13" s="14">
        <f t="shared" si="2"/>
        <v>0</v>
      </c>
      <c r="Q13" s="14">
        <f t="shared" si="2"/>
        <v>0</v>
      </c>
      <c r="R13" s="14" t="e">
        <f t="shared" si="3"/>
        <v>#DIV/0!</v>
      </c>
    </row>
    <row r="14" spans="2:18" ht="17.25" customHeight="1" thickBot="1">
      <c r="B14" s="90" t="s">
        <v>279</v>
      </c>
      <c r="C14" s="345">
        <v>1294972</v>
      </c>
      <c r="D14" s="20"/>
      <c r="E14" s="170"/>
      <c r="F14" s="147" t="s">
        <v>41</v>
      </c>
      <c r="G14" s="167"/>
      <c r="H14" s="168"/>
      <c r="I14" s="168"/>
      <c r="J14" s="147" t="e">
        <f>I14/H14*100</f>
        <v>#DIV/0!</v>
      </c>
      <c r="K14" s="169" t="s">
        <v>41</v>
      </c>
      <c r="L14" s="169" t="s">
        <v>41</v>
      </c>
      <c r="M14" s="168" t="s">
        <v>41</v>
      </c>
      <c r="N14" s="147"/>
      <c r="O14" s="14">
        <v>200000</v>
      </c>
      <c r="P14" s="14" t="e">
        <f t="shared" si="2"/>
        <v>#VALUE!</v>
      </c>
      <c r="Q14" s="14" t="e">
        <f t="shared" si="2"/>
        <v>#VALUE!</v>
      </c>
      <c r="R14" s="14" t="e">
        <f t="shared" si="3"/>
        <v>#VALUE!</v>
      </c>
    </row>
    <row r="15" spans="2:18" ht="15" customHeight="1" thickBot="1">
      <c r="B15" s="90" t="s">
        <v>228</v>
      </c>
      <c r="C15" s="345">
        <v>600000</v>
      </c>
      <c r="D15" s="20"/>
      <c r="E15" s="170"/>
      <c r="F15" s="147" t="e">
        <f t="shared" si="0"/>
        <v>#DIV/0!</v>
      </c>
      <c r="G15" s="167"/>
      <c r="H15" s="168"/>
      <c r="I15" s="168"/>
      <c r="J15" s="147"/>
      <c r="K15" s="169"/>
      <c r="L15" s="169"/>
      <c r="M15" s="168"/>
      <c r="N15" s="147"/>
      <c r="O15" s="14">
        <f t="shared" si="1"/>
        <v>600000</v>
      </c>
      <c r="P15" s="14">
        <f t="shared" si="2"/>
        <v>0</v>
      </c>
      <c r="Q15" s="14">
        <f t="shared" si="2"/>
        <v>0</v>
      </c>
      <c r="R15" s="14" t="e">
        <f t="shared" si="3"/>
        <v>#DIV/0!</v>
      </c>
    </row>
    <row r="16" spans="2:18" ht="15" customHeight="1" thickBot="1">
      <c r="B16" s="90" t="s">
        <v>229</v>
      </c>
      <c r="C16" s="345">
        <f>2008237-135657</f>
        <v>1872580</v>
      </c>
      <c r="D16" s="20"/>
      <c r="E16" s="170"/>
      <c r="F16" s="147" t="e">
        <f t="shared" si="0"/>
        <v>#DIV/0!</v>
      </c>
      <c r="G16" s="167"/>
      <c r="H16" s="168"/>
      <c r="I16" s="168"/>
      <c r="J16" s="147"/>
      <c r="K16" s="169"/>
      <c r="L16" s="169"/>
      <c r="M16" s="168"/>
      <c r="N16" s="147"/>
      <c r="O16" s="14">
        <f t="shared" si="1"/>
        <v>1872580</v>
      </c>
      <c r="P16" s="14">
        <f t="shared" si="2"/>
        <v>0</v>
      </c>
      <c r="Q16" s="14">
        <f t="shared" si="2"/>
        <v>0</v>
      </c>
      <c r="R16" s="14" t="e">
        <f t="shared" si="3"/>
        <v>#DIV/0!</v>
      </c>
    </row>
    <row r="17" spans="2:18" ht="15" customHeight="1" thickBot="1">
      <c r="B17" s="90" t="s">
        <v>230</v>
      </c>
      <c r="C17" s="345">
        <v>141329</v>
      </c>
      <c r="D17" s="20"/>
      <c r="E17" s="170"/>
      <c r="F17" s="147" t="e">
        <f t="shared" si="0"/>
        <v>#DIV/0!</v>
      </c>
      <c r="G17" s="167"/>
      <c r="H17" s="168"/>
      <c r="I17" s="168"/>
      <c r="J17" s="147"/>
      <c r="K17" s="169"/>
      <c r="L17" s="169"/>
      <c r="M17" s="168"/>
      <c r="N17" s="147"/>
      <c r="O17" s="14">
        <f t="shared" si="1"/>
        <v>141329</v>
      </c>
      <c r="P17" s="14">
        <f t="shared" si="2"/>
        <v>0</v>
      </c>
      <c r="Q17" s="14">
        <f t="shared" si="2"/>
        <v>0</v>
      </c>
      <c r="R17" s="14" t="e">
        <f t="shared" si="3"/>
        <v>#DIV/0!</v>
      </c>
    </row>
    <row r="18" spans="2:18" ht="15" customHeight="1" thickBot="1">
      <c r="B18" s="90" t="s">
        <v>280</v>
      </c>
      <c r="C18" s="345">
        <v>5377160</v>
      </c>
      <c r="D18" s="20"/>
      <c r="E18" s="170"/>
      <c r="F18" s="147"/>
      <c r="G18" s="167"/>
      <c r="H18" s="168"/>
      <c r="I18" s="168"/>
      <c r="J18" s="147"/>
      <c r="K18" s="169"/>
      <c r="L18" s="169"/>
      <c r="M18" s="168"/>
      <c r="N18" s="147"/>
      <c r="O18" s="14"/>
      <c r="P18" s="14"/>
      <c r="Q18" s="14"/>
      <c r="R18" s="14"/>
    </row>
    <row r="19" spans="2:18" ht="17.25" customHeight="1" thickBot="1">
      <c r="B19" s="90" t="s">
        <v>249</v>
      </c>
      <c r="C19" s="345">
        <v>177900</v>
      </c>
      <c r="D19" s="20"/>
      <c r="E19" s="170"/>
      <c r="F19" s="147"/>
      <c r="G19" s="167"/>
      <c r="H19" s="168"/>
      <c r="I19" s="168"/>
      <c r="J19" s="147"/>
      <c r="K19" s="169"/>
      <c r="L19" s="169"/>
      <c r="M19" s="168"/>
      <c r="N19" s="147"/>
      <c r="O19" s="14">
        <f t="shared" si="1"/>
        <v>177900</v>
      </c>
      <c r="P19" s="14">
        <f t="shared" si="2"/>
        <v>0</v>
      </c>
      <c r="Q19" s="14">
        <f t="shared" si="2"/>
        <v>0</v>
      </c>
      <c r="R19" s="14"/>
    </row>
    <row r="20" spans="2:18" ht="16.5" customHeight="1" thickBot="1">
      <c r="B20" s="368" t="s">
        <v>250</v>
      </c>
      <c r="C20" s="369">
        <v>2794304</v>
      </c>
      <c r="D20" s="171" t="s">
        <v>41</v>
      </c>
      <c r="E20" s="172"/>
      <c r="F20" s="157"/>
      <c r="G20" s="173"/>
      <c r="H20" s="171"/>
      <c r="I20" s="172"/>
      <c r="J20" s="157"/>
      <c r="K20" s="173"/>
      <c r="L20" s="171"/>
      <c r="M20" s="172"/>
      <c r="N20" s="47"/>
      <c r="O20" s="14">
        <f t="shared" si="1"/>
        <v>2794304</v>
      </c>
      <c r="P20" s="14" t="e">
        <f>#REF!+#REF!+#REF!</f>
        <v>#REF!</v>
      </c>
      <c r="Q20" s="14" t="e">
        <f>#REF!+#REF!+#REF!</f>
        <v>#REF!</v>
      </c>
      <c r="R20" s="14" t="e">
        <f t="shared" si="3"/>
        <v>#REF!</v>
      </c>
    </row>
    <row r="21" spans="2:18" ht="18" customHeight="1" thickBot="1">
      <c r="B21" s="86" t="s">
        <v>73</v>
      </c>
      <c r="C21" s="346">
        <f>SUM(C22:C23)</f>
        <v>49889790</v>
      </c>
      <c r="D21" s="288">
        <f>SUM(D22:D23)</f>
        <v>0</v>
      </c>
      <c r="E21" s="174">
        <f>SUM(E22:E23)</f>
        <v>0</v>
      </c>
      <c r="F21" s="147" t="e">
        <f t="shared" si="0"/>
        <v>#DIV/0!</v>
      </c>
      <c r="G21" s="174">
        <f>SUM(G22:G23)</f>
        <v>0</v>
      </c>
      <c r="H21" s="174">
        <f>SUM(H22:H23)</f>
        <v>0</v>
      </c>
      <c r="I21" s="174">
        <f>SUM(I22:I23)</f>
        <v>0</v>
      </c>
      <c r="J21" s="147"/>
      <c r="K21" s="175">
        <f>SUM(K22:K23)</f>
        <v>0</v>
      </c>
      <c r="L21" s="175">
        <f>SUM(L22:L23)</f>
        <v>0</v>
      </c>
      <c r="M21" s="174">
        <f>SUM(M22:M23)</f>
        <v>0</v>
      </c>
      <c r="N21" s="147"/>
      <c r="O21" s="14">
        <f t="shared" si="1"/>
        <v>49889790</v>
      </c>
      <c r="P21" s="14" t="e">
        <f>#REF!+#REF!+#REF!</f>
        <v>#REF!</v>
      </c>
      <c r="Q21" s="14" t="e">
        <f>#REF!+#REF!+#REF!</f>
        <v>#REF!</v>
      </c>
      <c r="R21" s="14" t="e">
        <f t="shared" si="3"/>
        <v>#REF!</v>
      </c>
    </row>
    <row r="22" spans="2:18" ht="27" customHeight="1" thickBot="1">
      <c r="B22" s="85" t="s">
        <v>74</v>
      </c>
      <c r="C22" s="347"/>
      <c r="D22" s="289"/>
      <c r="E22" s="148"/>
      <c r="F22" s="147" t="e">
        <f t="shared" si="0"/>
        <v>#DIV/0!</v>
      </c>
      <c r="G22" s="150">
        <v>0</v>
      </c>
      <c r="H22" s="150"/>
      <c r="I22" s="148"/>
      <c r="J22" s="147"/>
      <c r="K22" s="176"/>
      <c r="L22" s="176"/>
      <c r="M22" s="177"/>
      <c r="N22" s="147"/>
      <c r="O22" s="14">
        <f t="shared" si="1"/>
        <v>0</v>
      </c>
      <c r="P22" s="14" t="e">
        <f>#REF!+#REF!+#REF!</f>
        <v>#REF!</v>
      </c>
      <c r="Q22" s="14" t="e">
        <f>#REF!+#REF!+#REF!</f>
        <v>#REF!</v>
      </c>
      <c r="R22" s="14" t="e">
        <f t="shared" si="3"/>
        <v>#REF!</v>
      </c>
    </row>
    <row r="23" spans="2:18" ht="27" customHeight="1" thickBot="1">
      <c r="B23" s="91" t="s">
        <v>220</v>
      </c>
      <c r="C23" s="348">
        <v>49889790</v>
      </c>
      <c r="D23" s="290"/>
      <c r="E23" s="178"/>
      <c r="F23" s="147" t="e">
        <f t="shared" si="0"/>
        <v>#DIV/0!</v>
      </c>
      <c r="G23" s="179">
        <v>0</v>
      </c>
      <c r="H23" s="179"/>
      <c r="I23" s="178"/>
      <c r="J23" s="147"/>
      <c r="K23" s="180"/>
      <c r="L23" s="181"/>
      <c r="M23" s="182"/>
      <c r="N23" s="147"/>
      <c r="O23" s="14">
        <f>K23+G23+C23</f>
        <v>49889790</v>
      </c>
      <c r="P23" s="14" t="e">
        <f>#REF!+#REF!+#REF!</f>
        <v>#REF!</v>
      </c>
      <c r="Q23" s="14" t="e">
        <f>#REF!+#REF!+#REF!</f>
        <v>#REF!</v>
      </c>
      <c r="R23" s="14" t="e">
        <f t="shared" si="3"/>
        <v>#REF!</v>
      </c>
    </row>
    <row r="24" spans="2:18" ht="15" customHeight="1" thickBot="1">
      <c r="B24" s="84" t="s">
        <v>18</v>
      </c>
      <c r="C24" s="349">
        <f>C21+C11+C7</f>
        <v>66858678</v>
      </c>
      <c r="D24" s="14" t="e">
        <f>#REF!+#REF!+#REF!+D7+D11+D20+D21</f>
        <v>#REF!</v>
      </c>
      <c r="E24" s="14" t="e">
        <f>#REF!+#REF!+#REF!+E7+E11+E20+E21</f>
        <v>#REF!</v>
      </c>
      <c r="F24" s="14" t="e">
        <f>#REF!+#REF!+#REF!+F7+F11+F20+F21</f>
        <v>#REF!</v>
      </c>
      <c r="G24" s="14" t="e">
        <f>#REF!+#REF!+#REF!+G7+G11+G20+G21</f>
        <v>#REF!</v>
      </c>
      <c r="H24" s="14" t="e">
        <f>#REF!+#REF!+#REF!+H7+H11+H20+H21</f>
        <v>#REF!</v>
      </c>
      <c r="I24" s="14" t="e">
        <f>#REF!+#REF!+#REF!+I7+I11+I20+I21</f>
        <v>#REF!</v>
      </c>
      <c r="J24" s="14" t="e">
        <f>#REF!+#REF!+#REF!+J7+J11+J20+J21</f>
        <v>#REF!</v>
      </c>
      <c r="K24" s="14" t="e">
        <f>#REF!+#REF!+#REF!+K7+K11+K20+K21</f>
        <v>#REF!</v>
      </c>
      <c r="L24" s="14" t="e">
        <f>#REF!+#REF!+#REF!+L7+L11+L20+L21</f>
        <v>#REF!</v>
      </c>
      <c r="M24" s="14" t="e">
        <f>#REF!+#REF!+#REF!+M7+M11+M20+M21</f>
        <v>#REF!</v>
      </c>
      <c r="N24" s="14" t="e">
        <f>#REF!+#REF!+#REF!+N7+N11+N20+N21</f>
        <v>#REF!</v>
      </c>
      <c r="O24" s="14" t="e">
        <f>#REF!+#REF!+#REF!+O7+O11+O20+O21</f>
        <v>#REF!</v>
      </c>
      <c r="P24" s="14" t="e">
        <f>#REF!+#REF!+#REF!</f>
        <v>#REF!</v>
      </c>
      <c r="Q24" s="14" t="e">
        <f>#REF!+#REF!+#REF!</f>
        <v>#REF!</v>
      </c>
      <c r="R24" s="14" t="e">
        <f t="shared" si="3"/>
        <v>#REF!</v>
      </c>
    </row>
    <row r="25" spans="3:18" ht="15" customHeight="1" thickBot="1">
      <c r="C25" s="16"/>
      <c r="D25" s="16"/>
      <c r="E25" s="16"/>
      <c r="F25" s="16"/>
      <c r="G25" s="2"/>
      <c r="H25" s="2"/>
      <c r="I25" s="2"/>
      <c r="J25" s="2"/>
      <c r="P25" s="14" t="e">
        <f>#REF!+#REF!+#REF!</f>
        <v>#REF!</v>
      </c>
      <c r="Q25" s="14" t="e">
        <f>#REF!+#REF!+#REF!</f>
        <v>#REF!</v>
      </c>
      <c r="R25" s="14" t="e">
        <f t="shared" si="3"/>
        <v>#REF!</v>
      </c>
    </row>
    <row r="26" spans="3:18" ht="15" customHeight="1" thickBot="1">
      <c r="C26" t="s">
        <v>41</v>
      </c>
      <c r="P26" s="14" t="e">
        <f>#REF!+#REF!+#REF!</f>
        <v>#REF!</v>
      </c>
      <c r="Q26" s="14" t="e">
        <f>#REF!+#REF!+#REF!</f>
        <v>#REF!</v>
      </c>
      <c r="R26" s="14" t="e">
        <f t="shared" si="3"/>
        <v>#REF!</v>
      </c>
    </row>
    <row r="27" spans="16:18" ht="15" customHeight="1" thickBot="1">
      <c r="P27" s="47" t="e">
        <f>#REF!+#REF!+#REF!</f>
        <v>#REF!</v>
      </c>
      <c r="Q27" s="14" t="e">
        <f>#REF!+#REF!+#REF!</f>
        <v>#REF!</v>
      </c>
      <c r="R27" s="47" t="e">
        <f t="shared" si="3"/>
        <v>#REF!</v>
      </c>
    </row>
    <row r="28" spans="2:18" s="9" customFormat="1" ht="15" customHeight="1" thickBot="1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 s="47" t="e">
        <f aca="true" t="shared" si="4" ref="P28:Q32">L20+H20+D20</f>
        <v>#VALUE!</v>
      </c>
      <c r="Q28" s="14">
        <f t="shared" si="4"/>
        <v>0</v>
      </c>
      <c r="R28" s="47" t="e">
        <f t="shared" si="3"/>
        <v>#VALUE!</v>
      </c>
    </row>
    <row r="29" spans="2:18" s="9" customFormat="1" ht="15" customHeight="1" thickBot="1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14">
        <f t="shared" si="4"/>
        <v>0</v>
      </c>
      <c r="Q29" s="14">
        <f t="shared" si="4"/>
        <v>0</v>
      </c>
      <c r="R29" s="47" t="e">
        <f t="shared" si="3"/>
        <v>#DIV/0!</v>
      </c>
    </row>
    <row r="30" spans="16:18" ht="27" customHeight="1" thickBot="1">
      <c r="P30" s="14">
        <f t="shared" si="4"/>
        <v>0</v>
      </c>
      <c r="Q30" s="14">
        <f t="shared" si="4"/>
        <v>0</v>
      </c>
      <c r="R30" s="47" t="e">
        <f t="shared" si="3"/>
        <v>#DIV/0!</v>
      </c>
    </row>
    <row r="31" spans="16:18" ht="15" customHeight="1" thickBot="1">
      <c r="P31" s="14">
        <f t="shared" si="4"/>
        <v>0</v>
      </c>
      <c r="Q31" s="14">
        <f t="shared" si="4"/>
        <v>0</v>
      </c>
      <c r="R31" s="14" t="e">
        <f t="shared" si="3"/>
        <v>#DIV/0!</v>
      </c>
    </row>
    <row r="32" spans="16:18" ht="13.5" thickBot="1">
      <c r="P32" s="14" t="e">
        <f t="shared" si="4"/>
        <v>#REF!</v>
      </c>
      <c r="Q32" s="14" t="e">
        <f t="shared" si="4"/>
        <v>#REF!</v>
      </c>
      <c r="R32" s="14" t="e">
        <f t="shared" si="3"/>
        <v>#REF!</v>
      </c>
    </row>
  </sheetData>
  <sheetProtection/>
  <mergeCells count="7">
    <mergeCell ref="B2:O2"/>
    <mergeCell ref="B5:B6"/>
    <mergeCell ref="O4:R4"/>
    <mergeCell ref="C5:F5"/>
    <mergeCell ref="G5:J5"/>
    <mergeCell ref="K5:N5"/>
    <mergeCell ref="O5:R5"/>
  </mergeCells>
  <printOptions horizontalCentered="1" verticalCentered="1"/>
  <pageMargins left="0.7874015748031497" right="0.7874015748031497" top="0.3937007874015748" bottom="0.787401574803149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4"/>
  <sheetViews>
    <sheetView zoomScaleSheetLayoutView="100" workbookViewId="0" topLeftCell="A1">
      <selection activeCell="C14" sqref="C14"/>
    </sheetView>
  </sheetViews>
  <sheetFormatPr defaultColWidth="9.00390625" defaultRowHeight="12.75"/>
  <cols>
    <col min="1" max="1" width="52.375" style="0" customWidth="1"/>
    <col min="3" max="3" width="27.625" style="0" customWidth="1"/>
  </cols>
  <sheetData>
    <row r="2" spans="1:3" ht="15.75">
      <c r="A2" s="593" t="s">
        <v>218</v>
      </c>
      <c r="B2" s="593"/>
      <c r="C2" s="593"/>
    </row>
    <row r="4" spans="1:3" ht="12.75">
      <c r="A4" s="588" t="s">
        <v>120</v>
      </c>
      <c r="B4" s="590" t="s">
        <v>22</v>
      </c>
      <c r="C4" s="591" t="s">
        <v>281</v>
      </c>
    </row>
    <row r="5" spans="1:3" ht="13.5" thickBot="1">
      <c r="A5" s="589"/>
      <c r="B5" s="589"/>
      <c r="C5" s="592"/>
    </row>
    <row r="6" spans="1:3" ht="12.75">
      <c r="A6" s="291" t="s">
        <v>126</v>
      </c>
      <c r="B6" s="292" t="s">
        <v>0</v>
      </c>
      <c r="C6" s="293">
        <f>34069765+300000</f>
        <v>34369765</v>
      </c>
    </row>
    <row r="7" spans="1:3" ht="23.25" customHeight="1">
      <c r="A7" s="294" t="s">
        <v>127</v>
      </c>
      <c r="B7" s="295" t="s">
        <v>4</v>
      </c>
      <c r="C7" s="296">
        <v>17816513</v>
      </c>
    </row>
    <row r="8" spans="1:3" ht="12.75">
      <c r="A8" s="297" t="s">
        <v>128</v>
      </c>
      <c r="B8" s="295" t="s">
        <v>8</v>
      </c>
      <c r="C8" s="296">
        <v>0</v>
      </c>
    </row>
    <row r="9" spans="1:3" ht="12.75">
      <c r="A9" s="297" t="s">
        <v>129</v>
      </c>
      <c r="B9" s="295" t="s">
        <v>2</v>
      </c>
      <c r="C9" s="296"/>
    </row>
    <row r="10" spans="1:3" ht="27" customHeight="1">
      <c r="A10" s="298" t="s">
        <v>130</v>
      </c>
      <c r="B10" s="295" t="s">
        <v>5</v>
      </c>
      <c r="C10" s="299">
        <v>0</v>
      </c>
    </row>
    <row r="11" spans="1:3" ht="12.75">
      <c r="A11" s="297" t="s">
        <v>131</v>
      </c>
      <c r="B11" s="295" t="s">
        <v>9</v>
      </c>
      <c r="C11" s="299">
        <v>0</v>
      </c>
    </row>
    <row r="12" spans="1:3" ht="18" customHeight="1">
      <c r="A12" s="294" t="s">
        <v>132</v>
      </c>
      <c r="B12" s="295" t="s">
        <v>3</v>
      </c>
      <c r="C12" s="299">
        <v>0</v>
      </c>
    </row>
    <row r="13" spans="1:3" ht="18.75" customHeight="1">
      <c r="A13" s="298" t="s">
        <v>133</v>
      </c>
      <c r="B13" s="295" t="s">
        <v>10</v>
      </c>
      <c r="C13" s="299">
        <v>0</v>
      </c>
    </row>
    <row r="14" spans="1:3" ht="15" thickBot="1">
      <c r="A14" s="300" t="s">
        <v>134</v>
      </c>
      <c r="B14" s="301" t="s">
        <v>6</v>
      </c>
      <c r="C14" s="302">
        <f>SUM(C6:C13)</f>
        <v>52186278</v>
      </c>
    </row>
  </sheetData>
  <sheetProtection/>
  <mergeCells count="4">
    <mergeCell ref="A4:A5"/>
    <mergeCell ref="B4:B5"/>
    <mergeCell ref="C4:C5"/>
    <mergeCell ref="A2:C2"/>
  </mergeCells>
  <printOptions/>
  <pageMargins left="0.7" right="0.7" top="0.75" bottom="0.75" header="0.3" footer="0.3"/>
  <pageSetup horizontalDpi="600" verticalDpi="600" orientation="portrait" paperSize="9" r:id="rId1"/>
  <headerFooter>
    <oddHeader>&amp;R8.sz.melléklet
1/2019.(II.28.) Csór Önk.rendelete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kincstár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Szekeres Zsuzsanna</dc:creator>
  <cp:keywords/>
  <dc:description/>
  <cp:lastModifiedBy>Ildikó Jezsoviczkiné Kónya</cp:lastModifiedBy>
  <cp:lastPrinted>2019-02-28T11:06:34Z</cp:lastPrinted>
  <dcterms:created xsi:type="dcterms:W3CDTF">1999-11-19T07:39:00Z</dcterms:created>
  <dcterms:modified xsi:type="dcterms:W3CDTF">2019-02-28T11:09:16Z</dcterms:modified>
  <cp:category/>
  <cp:version/>
  <cp:contentType/>
  <cp:contentStatus/>
</cp:coreProperties>
</file>